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</sheets>
  <definedNames/>
  <calcPr fullCalcOnLoad="1"/>
</workbook>
</file>

<file path=xl/sharedStrings.xml><?xml version="1.0" encoding="utf-8"?>
<sst xmlns="http://schemas.openxmlformats.org/spreadsheetml/2006/main" count="1077" uniqueCount="215">
  <si>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</si>
  <si>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</si>
  <si>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</si>
  <si>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</si>
  <si>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</si>
  <si>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</si>
  <si>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</si>
  <si>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</si>
  <si>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</si>
  <si>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</si>
  <si>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</si>
  <si>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</si>
  <si>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</si>
  <si>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</si>
  <si>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</si>
  <si>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</si>
  <si>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</si>
  <si>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</si>
  <si>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</si>
  <si>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</si>
  <si>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</si>
  <si>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</si>
  <si>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</si>
  <si>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</si>
  <si>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</si>
  <si>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</si>
  <si>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</si>
  <si>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</si>
  <si>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</si>
  <si>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</si>
  <si>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</si>
  <si>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</si>
  <si>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</si>
  <si>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</si>
  <si>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</si>
  <si>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</si>
  <si>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</si>
  <si>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</si>
  <si>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</si>
  <si>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</si>
  <si>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</si>
  <si>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</si>
  <si>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</si>
  <si>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</si>
  <si>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</si>
  <si>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</si>
  <si>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</si>
  <si>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</si>
  <si>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</si>
  <si>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</si>
  <si>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</si>
  <si>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</si>
  <si>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</si>
  <si>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</si>
  <si>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</si>
  <si>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</si>
  <si>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</si>
  <si>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</si>
  <si>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</si>
  <si>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</si>
  <si>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</si>
  <si>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</si>
  <si>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</si>
  <si>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</si>
  <si>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</si>
  <si>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</si>
  <si>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</si>
  <si>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</si>
  <si>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</si>
  <si>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</si>
  <si>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</si>
  <si>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</si>
  <si>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</si>
  <si>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</si>
  <si>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</si>
  <si>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</si>
  <si>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</si>
  <si>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</si>
  <si>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</si>
  <si>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</si>
  <si>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</si>
  <si>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</si>
  <si>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</si>
  <si>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</si>
  <si>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</si>
  <si>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</si>
  <si>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</si>
  <si>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</si>
  <si>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</si>
  <si>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</si>
  <si>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</si>
  <si>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</si>
  <si>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</si>
  <si>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</si>
  <si>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</si>
  <si>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</si>
  <si>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</si>
  <si>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</si>
  <si>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</si>
  <si>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</si>
  <si>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</si>
  <si>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</si>
  <si>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</si>
  <si>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</si>
  <si>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</si>
  <si>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</si>
  <si>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</si>
  <si>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</si>
  <si>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</si>
  <si>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</si>
  <si>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</si>
  <si>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</si>
  <si>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</si>
  <si>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</si>
  <si>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</si>
  <si>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</si>
  <si>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</si>
  <si>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</si>
  <si>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</si>
  <si>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</si>
  <si>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</si>
  <si>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</si>
  <si>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</si>
  <si>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</si>
  <si>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</si>
  <si>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</si>
  <si>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</si>
  <si>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</si>
  <si>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</si>
  <si>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</si>
  <si>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</si>
  <si>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</si>
  <si>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</si>
  <si>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</si>
  <si>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</si>
  <si>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</si>
  <si>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</si>
  <si>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</si>
  <si>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</si>
  <si>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</si>
  <si>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</si>
  <si>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</si>
  <si>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</si>
  <si>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</si>
  <si>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</si>
  <si>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</si>
  <si>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</si>
  <si>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</si>
  <si>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</si>
  <si>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</si>
  <si>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</si>
  <si>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</si>
  <si>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</si>
  <si>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</si>
  <si>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</si>
  <si>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</si>
  <si>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</si>
  <si>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</si>
  <si>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</si>
  <si>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</si>
  <si>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</si>
  <si>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</si>
  <si>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</si>
  <si>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</si>
  <si>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</si>
  <si>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</si>
  <si>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</si>
  <si>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</si>
  <si>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</si>
  <si>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</si>
  <si>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</si>
  <si>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</si>
  <si>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</si>
  <si>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</si>
  <si>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</si>
  <si>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</si>
  <si>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</si>
  <si>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</si>
  <si>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</si>
  <si>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</si>
  <si>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</si>
  <si>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</si>
  <si>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</si>
  <si>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</si>
  <si>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</si>
  <si>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</si>
  <si>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</si>
  <si>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</si>
  <si>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</si>
  <si>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</si>
  <si>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</si>
  <si>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</si>
  <si>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</si>
  <si>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</si>
  <si>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</si>
  <si>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</si>
  <si>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</si>
  <si>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</si>
  <si>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</si>
  <si>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</si>
  <si>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</si>
  <si>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</si>
  <si>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</si>
  <si>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</si>
  <si>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</si>
  <si>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</si>
  <si>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</si>
  <si>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</si>
  <si>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</si>
  <si>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</si>
  <si>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</si>
  <si>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</si>
  <si>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</si>
  <si>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</si>
  <si>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27.07.17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</si>
</sst>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2" t="s">
        <v>213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205</v>
      </c>
      <c r="O3" s="305" t="s">
        <v>207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206</v>
      </c>
      <c r="F4" s="308" t="s">
        <v>33</v>
      </c>
      <c r="G4" s="310" t="s">
        <v>208</v>
      </c>
      <c r="H4" s="303" t="s">
        <v>209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214</v>
      </c>
      <c r="P4" s="310" t="s">
        <v>49</v>
      </c>
      <c r="Q4" s="314" t="s">
        <v>48</v>
      </c>
      <c r="R4" s="90" t="s">
        <v>64</v>
      </c>
      <c r="S4" s="90"/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212</v>
      </c>
      <c r="L5" s="316"/>
      <c r="M5" s="317"/>
      <c r="N5" s="304"/>
      <c r="O5" s="313"/>
      <c r="P5" s="311"/>
      <c r="Q5" s="314"/>
      <c r="R5" s="318" t="s">
        <v>202</v>
      </c>
      <c r="S5" s="31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727340.2</v>
      </c>
      <c r="F8" s="149">
        <f>F9+F15+F18+F19+F23+F17</f>
        <v>705893.33</v>
      </c>
      <c r="G8" s="149">
        <f aca="true" t="shared" si="0" ref="G8:G40">F8-E8</f>
        <v>-21446.869999999995</v>
      </c>
      <c r="H8" s="150">
        <f>F8/E8*100</f>
        <v>97.05132893795778</v>
      </c>
      <c r="I8" s="151">
        <f>F8-D8</f>
        <v>-592557.7700000001</v>
      </c>
      <c r="J8" s="151">
        <f>F8/D8*100</f>
        <v>54.364259847752436</v>
      </c>
      <c r="K8" s="149">
        <v>543806.97</v>
      </c>
      <c r="L8" s="149">
        <f aca="true" t="shared" si="1" ref="L8:L54">F8-K8</f>
        <v>162086.36</v>
      </c>
      <c r="M8" s="203">
        <f aca="true" t="shared" si="2" ref="M8:M31">F8/K8</f>
        <v>1.2980586291492364</v>
      </c>
      <c r="N8" s="149">
        <f>N9+N15+N18+N19+N23+N17</f>
        <v>118464.60000000003</v>
      </c>
      <c r="O8" s="149">
        <f>O9+O15+O18+O19+O23+O17</f>
        <v>96423.20999999999</v>
      </c>
      <c r="P8" s="149">
        <f>O8-N8</f>
        <v>-22041.390000000043</v>
      </c>
      <c r="Q8" s="149">
        <f>O8/N8*100</f>
        <v>81.39411267163352</v>
      </c>
      <c r="R8" s="15">
        <f>R9+R15+R18+R19+R23</f>
        <v>102514</v>
      </c>
      <c r="S8" s="15">
        <f>O8-R8</f>
        <v>-6090.790000000008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416540</v>
      </c>
      <c r="F9" s="154">
        <v>407355.75</v>
      </c>
      <c r="G9" s="148">
        <f t="shared" si="0"/>
        <v>-9184.25</v>
      </c>
      <c r="H9" s="155">
        <f>F9/E9*100</f>
        <v>97.79510971335286</v>
      </c>
      <c r="I9" s="156">
        <f>F9-D9</f>
        <v>-359289.25</v>
      </c>
      <c r="J9" s="156">
        <f>F9/D9*100</f>
        <v>53.134860333009414</v>
      </c>
      <c r="K9" s="225">
        <v>295409.71</v>
      </c>
      <c r="L9" s="157">
        <f t="shared" si="1"/>
        <v>111946.03999999998</v>
      </c>
      <c r="M9" s="204">
        <f t="shared" si="2"/>
        <v>1.3789517954572312</v>
      </c>
      <c r="N9" s="155">
        <f>E9-червень!E9</f>
        <v>67300</v>
      </c>
      <c r="O9" s="158">
        <f>F9-червень!F9</f>
        <v>55813.369999999995</v>
      </c>
      <c r="P9" s="159">
        <f>O9-N9</f>
        <v>-11486.630000000005</v>
      </c>
      <c r="Q9" s="156">
        <f>O9/N9*100</f>
        <v>82.93219910846953</v>
      </c>
      <c r="R9" s="99">
        <v>71000</v>
      </c>
      <c r="S9" s="99">
        <f>O9-R9</f>
        <v>-15186.630000000005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378608</v>
      </c>
      <c r="F10" s="138">
        <v>373388.86</v>
      </c>
      <c r="G10" s="102">
        <f t="shared" si="0"/>
        <v>-5219.140000000014</v>
      </c>
      <c r="H10" s="29">
        <f aca="true" t="shared" si="3" ref="H10:H39">F10/E10*100</f>
        <v>98.62149241431771</v>
      </c>
      <c r="I10" s="103">
        <f aca="true" t="shared" si="4" ref="I10:I40">F10-D10</f>
        <v>-327928.14</v>
      </c>
      <c r="J10" s="103">
        <f aca="true" t="shared" si="5" ref="J10:J39">F10/D10*100</f>
        <v>53.24109639435519</v>
      </c>
      <c r="K10" s="105">
        <v>259105.9</v>
      </c>
      <c r="L10" s="105">
        <f t="shared" si="1"/>
        <v>114282.95999999999</v>
      </c>
      <c r="M10" s="205">
        <f t="shared" si="2"/>
        <v>1.441066606356706</v>
      </c>
      <c r="N10" s="104">
        <f>E10-червень!E10</f>
        <v>60544</v>
      </c>
      <c r="O10" s="142">
        <f>F10-червень!F10</f>
        <v>50844.09999999998</v>
      </c>
      <c r="P10" s="105">
        <f aca="true" t="shared" si="6" ref="P10:P40">O10-N10</f>
        <v>-9699.900000000023</v>
      </c>
      <c r="Q10" s="103">
        <f aca="true" t="shared" si="7" ref="Q10:Q27">O10/N10*100</f>
        <v>83.97875924947142</v>
      </c>
      <c r="R10" s="36"/>
      <c r="S10" s="99">
        <f aca="true" t="shared" si="8" ref="S10:S35">O10-R10</f>
        <v>50844.09999999998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26280</v>
      </c>
      <c r="F11" s="138">
        <v>21426.73</v>
      </c>
      <c r="G11" s="102">
        <f t="shared" si="0"/>
        <v>-4853.27</v>
      </c>
      <c r="H11" s="29">
        <f t="shared" si="3"/>
        <v>81.53245814307458</v>
      </c>
      <c r="I11" s="103">
        <f t="shared" si="4"/>
        <v>-25079.27</v>
      </c>
      <c r="J11" s="103">
        <f t="shared" si="5"/>
        <v>46.073044338364944</v>
      </c>
      <c r="K11" s="105">
        <v>21586.03</v>
      </c>
      <c r="L11" s="105">
        <f t="shared" si="1"/>
        <v>-159.29999999999927</v>
      </c>
      <c r="M11" s="205">
        <f t="shared" si="2"/>
        <v>0.9926202270635222</v>
      </c>
      <c r="N11" s="104">
        <f>E11-червень!E11</f>
        <v>4080</v>
      </c>
      <c r="O11" s="142">
        <f>F11-червень!F11</f>
        <v>2340.84</v>
      </c>
      <c r="P11" s="105">
        <f t="shared" si="6"/>
        <v>-1739.1599999999999</v>
      </c>
      <c r="Q11" s="103">
        <f t="shared" si="7"/>
        <v>57.373529411764714</v>
      </c>
      <c r="R11" s="36"/>
      <c r="S11" s="99">
        <f t="shared" si="8"/>
        <v>2340.84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4440</v>
      </c>
      <c r="F12" s="138">
        <v>5382.61</v>
      </c>
      <c r="G12" s="102">
        <f t="shared" si="0"/>
        <v>942.6099999999997</v>
      </c>
      <c r="H12" s="29">
        <f t="shared" si="3"/>
        <v>121.22995495495495</v>
      </c>
      <c r="I12" s="103">
        <f t="shared" si="4"/>
        <v>-2897.3900000000003</v>
      </c>
      <c r="J12" s="103">
        <f t="shared" si="5"/>
        <v>65.00736714975845</v>
      </c>
      <c r="K12" s="105">
        <v>5837.44</v>
      </c>
      <c r="L12" s="105">
        <f t="shared" si="1"/>
        <v>-454.8299999999999</v>
      </c>
      <c r="M12" s="205">
        <f t="shared" si="2"/>
        <v>0.9220839957241531</v>
      </c>
      <c r="N12" s="104">
        <f>E12-червень!E12</f>
        <v>600</v>
      </c>
      <c r="O12" s="142">
        <f>F12-червень!F12</f>
        <v>869.5799999999999</v>
      </c>
      <c r="P12" s="105">
        <f t="shared" si="6"/>
        <v>269.5799999999999</v>
      </c>
      <c r="Q12" s="103">
        <f t="shared" si="7"/>
        <v>144.92999999999998</v>
      </c>
      <c r="R12" s="36"/>
      <c r="S12" s="99">
        <f t="shared" si="8"/>
        <v>869.5799999999999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6540</v>
      </c>
      <c r="F13" s="138">
        <v>6336.83</v>
      </c>
      <c r="G13" s="102">
        <f t="shared" si="0"/>
        <v>-203.17000000000007</v>
      </c>
      <c r="H13" s="29">
        <f t="shared" si="3"/>
        <v>96.8934250764526</v>
      </c>
      <c r="I13" s="103">
        <f t="shared" si="4"/>
        <v>-3053.17</v>
      </c>
      <c r="J13" s="103">
        <f t="shared" si="5"/>
        <v>67.48487752928646</v>
      </c>
      <c r="K13" s="105">
        <v>6429.46</v>
      </c>
      <c r="L13" s="105">
        <f t="shared" si="1"/>
        <v>-92.63000000000011</v>
      </c>
      <c r="M13" s="205">
        <f t="shared" si="2"/>
        <v>0.9855928802729934</v>
      </c>
      <c r="N13" s="104">
        <f>E13-червень!E13</f>
        <v>1980</v>
      </c>
      <c r="O13" s="142">
        <f>F13-червень!F13</f>
        <v>1645.6599999999999</v>
      </c>
      <c r="P13" s="105">
        <f t="shared" si="6"/>
        <v>-334.34000000000015</v>
      </c>
      <c r="Q13" s="103">
        <f t="shared" si="7"/>
        <v>83.1141414141414</v>
      </c>
      <c r="R13" s="36"/>
      <c r="S13" s="99">
        <f t="shared" si="8"/>
        <v>1645.6599999999999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672</v>
      </c>
      <c r="F14" s="138">
        <v>820.73</v>
      </c>
      <c r="G14" s="102">
        <f t="shared" si="0"/>
        <v>148.73000000000002</v>
      </c>
      <c r="H14" s="29">
        <f t="shared" si="3"/>
        <v>122.13244047619047</v>
      </c>
      <c r="I14" s="103">
        <f t="shared" si="4"/>
        <v>-331.27</v>
      </c>
      <c r="J14" s="103">
        <f t="shared" si="5"/>
        <v>71.24392361111111</v>
      </c>
      <c r="K14" s="105">
        <v>2450.88</v>
      </c>
      <c r="L14" s="105">
        <f t="shared" si="1"/>
        <v>-1630.15</v>
      </c>
      <c r="M14" s="205">
        <f t="shared" si="2"/>
        <v>0.33487155633894766</v>
      </c>
      <c r="N14" s="104">
        <f>E14-червень!E14</f>
        <v>96</v>
      </c>
      <c r="O14" s="142">
        <f>F14-червень!F14</f>
        <v>113.20000000000005</v>
      </c>
      <c r="P14" s="105">
        <f t="shared" si="6"/>
        <v>17.200000000000045</v>
      </c>
      <c r="Q14" s="103">
        <f t="shared" si="7"/>
        <v>117.91666666666671</v>
      </c>
      <c r="R14" s="36"/>
      <c r="S14" s="99">
        <f t="shared" si="8"/>
        <v>113.20000000000005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44.99</v>
      </c>
      <c r="G15" s="148">
        <f t="shared" si="0"/>
        <v>-296.01</v>
      </c>
      <c r="H15" s="155">
        <f>F15/E15*100</f>
        <v>13.193548387096774</v>
      </c>
      <c r="I15" s="156">
        <f t="shared" si="4"/>
        <v>-506.01</v>
      </c>
      <c r="J15" s="156">
        <f>F15/D15*100</f>
        <v>8.165154264972777</v>
      </c>
      <c r="K15" s="159">
        <v>309.24</v>
      </c>
      <c r="L15" s="159">
        <f t="shared" si="1"/>
        <v>-264.25</v>
      </c>
      <c r="M15" s="206">
        <f t="shared" si="2"/>
        <v>0.14548570689432155</v>
      </c>
      <c r="N15" s="162">
        <f>E15-червень!E15</f>
        <v>0</v>
      </c>
      <c r="O15" s="166">
        <f>F15-червень!F15</f>
        <v>0.4299999999999997</v>
      </c>
      <c r="P15" s="159">
        <f t="shared" si="6"/>
        <v>0.4299999999999997</v>
      </c>
      <c r="Q15" s="156"/>
      <c r="R15" s="36">
        <v>0</v>
      </c>
      <c r="S15" s="99">
        <f t="shared" si="8"/>
        <v>0.4299999999999997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E16-червень!E16</f>
        <v>0</v>
      </c>
      <c r="O16" s="166">
        <f>F16-червень!F16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E17-червень!E17</f>
        <v>0</v>
      </c>
      <c r="O17" s="166">
        <f>F17-червень!F17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E18-червень!E18</f>
        <v>0</v>
      </c>
      <c r="O18" s="166">
        <f>F18-червень!F18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71100</v>
      </c>
      <c r="F19" s="154">
        <v>58816.99</v>
      </c>
      <c r="G19" s="160">
        <f t="shared" si="0"/>
        <v>-12283.010000000002</v>
      </c>
      <c r="H19" s="162">
        <f t="shared" si="3"/>
        <v>82.72431786216596</v>
      </c>
      <c r="I19" s="163">
        <f t="shared" si="4"/>
        <v>-71183.01000000001</v>
      </c>
      <c r="J19" s="163">
        <f t="shared" si="5"/>
        <v>45.24383846153846</v>
      </c>
      <c r="K19" s="159">
        <v>54291.2</v>
      </c>
      <c r="L19" s="165">
        <f t="shared" si="1"/>
        <v>4525.790000000001</v>
      </c>
      <c r="M19" s="211">
        <f t="shared" si="2"/>
        <v>1.08336139190145</v>
      </c>
      <c r="N19" s="162">
        <f>E19-червень!E19</f>
        <v>11500</v>
      </c>
      <c r="O19" s="166">
        <f>F19-червень!F19</f>
        <v>4856.879999999997</v>
      </c>
      <c r="P19" s="165">
        <f t="shared" si="6"/>
        <v>-6643.120000000003</v>
      </c>
      <c r="Q19" s="163">
        <f t="shared" si="7"/>
        <v>42.23373913043476</v>
      </c>
      <c r="R19" s="291">
        <v>8800</v>
      </c>
      <c r="S19" s="99">
        <f t="shared" si="8"/>
        <v>-3943.1200000000026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42450</v>
      </c>
      <c r="F20" s="199">
        <v>35764.62</v>
      </c>
      <c r="G20" s="250">
        <f t="shared" si="0"/>
        <v>-6685.379999999997</v>
      </c>
      <c r="H20" s="193">
        <f t="shared" si="3"/>
        <v>84.25116607773853</v>
      </c>
      <c r="I20" s="251">
        <f t="shared" si="4"/>
        <v>-40735.38</v>
      </c>
      <c r="J20" s="251">
        <f t="shared" si="5"/>
        <v>46.75113725490196</v>
      </c>
      <c r="K20" s="252">
        <v>54291.2</v>
      </c>
      <c r="L20" s="164">
        <f t="shared" si="1"/>
        <v>-18526.579999999994</v>
      </c>
      <c r="M20" s="253">
        <f t="shared" si="2"/>
        <v>0.6587553784038667</v>
      </c>
      <c r="N20" s="193">
        <f>E20-червень!E20</f>
        <v>6550</v>
      </c>
      <c r="O20" s="177">
        <f>F20-червень!F20</f>
        <v>4529.360000000004</v>
      </c>
      <c r="P20" s="164">
        <f t="shared" si="6"/>
        <v>-2020.6399999999958</v>
      </c>
      <c r="Q20" s="251">
        <f t="shared" si="7"/>
        <v>69.1505343511451</v>
      </c>
      <c r="R20" s="103">
        <v>4450</v>
      </c>
      <c r="S20" s="103">
        <f t="shared" si="8"/>
        <v>79.36000000000422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5850</v>
      </c>
      <c r="F21" s="199">
        <v>4942.32</v>
      </c>
      <c r="G21" s="250">
        <f t="shared" si="0"/>
        <v>-907.6800000000003</v>
      </c>
      <c r="H21" s="193"/>
      <c r="I21" s="251">
        <f t="shared" si="4"/>
        <v>-5757.68</v>
      </c>
      <c r="J21" s="251">
        <f t="shared" si="5"/>
        <v>46.18990654205607</v>
      </c>
      <c r="K21" s="252">
        <v>0</v>
      </c>
      <c r="L21" s="164">
        <f t="shared" si="1"/>
        <v>4942.32</v>
      </c>
      <c r="M21" s="253"/>
      <c r="N21" s="193">
        <f>E21-червень!E21</f>
        <v>950</v>
      </c>
      <c r="O21" s="177">
        <f>F21-червень!F21</f>
        <v>193.98999999999978</v>
      </c>
      <c r="P21" s="164">
        <f t="shared" si="6"/>
        <v>-756.0100000000002</v>
      </c>
      <c r="Q21" s="251"/>
      <c r="R21" s="103">
        <v>900</v>
      </c>
      <c r="S21" s="103">
        <f t="shared" si="8"/>
        <v>-706.0100000000002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22800</v>
      </c>
      <c r="F22" s="199">
        <v>18110.05</v>
      </c>
      <c r="G22" s="250">
        <f t="shared" si="0"/>
        <v>-4689.950000000001</v>
      </c>
      <c r="H22" s="193"/>
      <c r="I22" s="251">
        <f t="shared" si="4"/>
        <v>-24689.95</v>
      </c>
      <c r="J22" s="251">
        <f t="shared" si="5"/>
        <v>42.313200934579434</v>
      </c>
      <c r="K22" s="252">
        <v>0</v>
      </c>
      <c r="L22" s="164">
        <f t="shared" si="1"/>
        <v>18110.05</v>
      </c>
      <c r="M22" s="253"/>
      <c r="N22" s="193">
        <f>E22-червень!E22</f>
        <v>4000</v>
      </c>
      <c r="O22" s="177">
        <f>F22-червень!F22</f>
        <v>133.52999999999884</v>
      </c>
      <c r="P22" s="164">
        <f t="shared" si="6"/>
        <v>-3866.470000000001</v>
      </c>
      <c r="Q22" s="251"/>
      <c r="R22" s="103">
        <v>3800</v>
      </c>
      <c r="S22" s="103">
        <f t="shared" si="8"/>
        <v>-3666.470000000001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239289.2</v>
      </c>
      <c r="F23" s="221">
        <f>F24+F32+F33+F34+F35</f>
        <v>239556.65</v>
      </c>
      <c r="G23" s="148">
        <f t="shared" si="0"/>
        <v>267.44999999998254</v>
      </c>
      <c r="H23" s="155">
        <f t="shared" si="3"/>
        <v>100.11176852110333</v>
      </c>
      <c r="I23" s="156">
        <f t="shared" si="4"/>
        <v>-161573.44999999998</v>
      </c>
      <c r="J23" s="156">
        <f t="shared" si="5"/>
        <v>59.72043733442093</v>
      </c>
      <c r="K23" s="156">
        <v>193690.84</v>
      </c>
      <c r="L23" s="159">
        <f t="shared" si="1"/>
        <v>45865.81</v>
      </c>
      <c r="M23" s="207">
        <f t="shared" si="2"/>
        <v>1.2367990659754482</v>
      </c>
      <c r="N23" s="155">
        <f>E23-червень!E23</f>
        <v>39664.600000000035</v>
      </c>
      <c r="O23" s="158">
        <f>F23-червень!F23</f>
        <v>35752.53</v>
      </c>
      <c r="P23" s="159">
        <f t="shared" si="6"/>
        <v>-3912.070000000036</v>
      </c>
      <c r="Q23" s="156">
        <f t="shared" si="7"/>
        <v>90.1371247913756</v>
      </c>
      <c r="R23" s="285">
        <f>R24+R33+R35</f>
        <v>22714</v>
      </c>
      <c r="S23" s="291">
        <f t="shared" si="8"/>
        <v>13038.529999999999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120070.9</v>
      </c>
      <c r="F24" s="221">
        <f>F25+F28+F29</f>
        <v>115540.81</v>
      </c>
      <c r="G24" s="148">
        <f t="shared" si="0"/>
        <v>-4530.0899999999965</v>
      </c>
      <c r="H24" s="155">
        <f t="shared" si="3"/>
        <v>96.22715412310559</v>
      </c>
      <c r="I24" s="156">
        <f t="shared" si="4"/>
        <v>-91080.19</v>
      </c>
      <c r="J24" s="156">
        <f t="shared" si="5"/>
        <v>55.91919988771712</v>
      </c>
      <c r="K24" s="156">
        <v>105956.73</v>
      </c>
      <c r="L24" s="159">
        <f t="shared" si="1"/>
        <v>9584.080000000002</v>
      </c>
      <c r="M24" s="207">
        <f t="shared" si="2"/>
        <v>1.0904527725610256</v>
      </c>
      <c r="N24" s="155">
        <f>E24-червень!E24</f>
        <v>21398</v>
      </c>
      <c r="O24" s="158">
        <f>F24-червень!F24</f>
        <v>16147.14</v>
      </c>
      <c r="P24" s="159">
        <f t="shared" si="6"/>
        <v>-5250.860000000001</v>
      </c>
      <c r="Q24" s="156">
        <f t="shared" si="7"/>
        <v>75.46097766146369</v>
      </c>
      <c r="R24" s="290">
        <f>R25+R28+R29</f>
        <v>15007</v>
      </c>
      <c r="S24" s="290">
        <f t="shared" si="8"/>
        <v>1140.1399999999994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15199.1</v>
      </c>
      <c r="F25" s="170">
        <v>15127.78</v>
      </c>
      <c r="G25" s="169">
        <f t="shared" si="0"/>
        <v>-71.31999999999971</v>
      </c>
      <c r="H25" s="171">
        <f t="shared" si="3"/>
        <v>99.5307616898369</v>
      </c>
      <c r="I25" s="172">
        <f t="shared" si="4"/>
        <v>-7681.219999999999</v>
      </c>
      <c r="J25" s="172">
        <f t="shared" si="5"/>
        <v>66.32373186023062</v>
      </c>
      <c r="K25" s="173">
        <v>13870.14</v>
      </c>
      <c r="L25" s="164">
        <f t="shared" si="1"/>
        <v>1257.6400000000012</v>
      </c>
      <c r="M25" s="213">
        <f t="shared" si="2"/>
        <v>1.090672480595005</v>
      </c>
      <c r="N25" s="193">
        <f>E25-червень!E25</f>
        <v>4810</v>
      </c>
      <c r="O25" s="177">
        <f>F25-червень!F25</f>
        <v>4042.25</v>
      </c>
      <c r="P25" s="175">
        <f t="shared" si="6"/>
        <v>-767.75</v>
      </c>
      <c r="Q25" s="172">
        <f t="shared" si="7"/>
        <v>84.03846153846153</v>
      </c>
      <c r="R25" s="103">
        <v>800</v>
      </c>
      <c r="S25" s="103">
        <f t="shared" si="8"/>
        <v>3242.25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1160</v>
      </c>
      <c r="F26" s="161">
        <v>378.62</v>
      </c>
      <c r="G26" s="196">
        <f t="shared" si="0"/>
        <v>-781.38</v>
      </c>
      <c r="H26" s="197">
        <f t="shared" si="3"/>
        <v>32.639655172413796</v>
      </c>
      <c r="I26" s="198">
        <f t="shared" si="4"/>
        <v>-1443.6799999999998</v>
      </c>
      <c r="J26" s="198">
        <f t="shared" si="5"/>
        <v>20.777040004390056</v>
      </c>
      <c r="K26" s="198">
        <v>537.83</v>
      </c>
      <c r="L26" s="198">
        <f t="shared" si="1"/>
        <v>-159.21000000000004</v>
      </c>
      <c r="M26" s="226">
        <f t="shared" si="2"/>
        <v>0.703977093133518</v>
      </c>
      <c r="N26" s="234">
        <f>E26-червень!E26</f>
        <v>450</v>
      </c>
      <c r="O26" s="234">
        <f>F26-червень!F26</f>
        <v>165.36</v>
      </c>
      <c r="P26" s="198">
        <f t="shared" si="6"/>
        <v>-284.64</v>
      </c>
      <c r="Q26" s="198">
        <f t="shared" si="7"/>
        <v>36.74666666666667</v>
      </c>
      <c r="R26" s="103"/>
      <c r="S26" s="103">
        <f t="shared" si="8"/>
        <v>165.36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14039.1</v>
      </c>
      <c r="F27" s="161">
        <v>14449.16</v>
      </c>
      <c r="G27" s="196">
        <f t="shared" si="0"/>
        <v>410.0599999999995</v>
      </c>
      <c r="H27" s="197">
        <f t="shared" si="3"/>
        <v>102.92084250414912</v>
      </c>
      <c r="I27" s="198">
        <f t="shared" si="4"/>
        <v>-6537.540000000001</v>
      </c>
      <c r="J27" s="198">
        <f t="shared" si="5"/>
        <v>68.84912825742018</v>
      </c>
      <c r="K27" s="198">
        <v>13332.31</v>
      </c>
      <c r="L27" s="198">
        <f t="shared" si="1"/>
        <v>1116.8500000000004</v>
      </c>
      <c r="M27" s="226">
        <f t="shared" si="2"/>
        <v>1.083770179361266</v>
      </c>
      <c r="N27" s="234">
        <f>E27-червень!E27</f>
        <v>4360</v>
      </c>
      <c r="O27" s="234">
        <f>F27-червень!F27</f>
        <v>3576.8999999999996</v>
      </c>
      <c r="P27" s="198">
        <f t="shared" si="6"/>
        <v>-783.1000000000004</v>
      </c>
      <c r="Q27" s="198">
        <f t="shared" si="7"/>
        <v>82.03899082568806</v>
      </c>
      <c r="R27" s="103"/>
      <c r="S27" s="103">
        <f t="shared" si="8"/>
        <v>3576.8999999999996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256.8</v>
      </c>
      <c r="F28" s="170">
        <v>-53.81</v>
      </c>
      <c r="G28" s="169">
        <f t="shared" si="0"/>
        <v>-310.61</v>
      </c>
      <c r="H28" s="171">
        <f t="shared" si="3"/>
        <v>-20.95404984423676</v>
      </c>
      <c r="I28" s="172">
        <f t="shared" si="4"/>
        <v>-873.81</v>
      </c>
      <c r="J28" s="172">
        <f t="shared" si="5"/>
        <v>-6.56219512195122</v>
      </c>
      <c r="K28" s="172">
        <v>478.8</v>
      </c>
      <c r="L28" s="172">
        <f t="shared" si="1"/>
        <v>-532.61</v>
      </c>
      <c r="M28" s="210">
        <f t="shared" si="2"/>
        <v>-0.11238512949039264</v>
      </c>
      <c r="N28" s="193">
        <f>E28-червень!E28</f>
        <v>123</v>
      </c>
      <c r="O28" s="177">
        <f>F28-червень!F28</f>
        <v>35.42</v>
      </c>
      <c r="P28" s="175">
        <f t="shared" si="6"/>
        <v>-87.58</v>
      </c>
      <c r="Q28" s="172">
        <f>O28/N28*100</f>
        <v>28.796747967479675</v>
      </c>
      <c r="R28" s="103">
        <v>-25</v>
      </c>
      <c r="S28" s="103">
        <f t="shared" si="8"/>
        <v>60.42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104615</v>
      </c>
      <c r="F29" s="170">
        <v>100466.84</v>
      </c>
      <c r="G29" s="169">
        <f t="shared" si="0"/>
        <v>-4148.1600000000035</v>
      </c>
      <c r="H29" s="171">
        <f t="shared" si="3"/>
        <v>96.03483248100176</v>
      </c>
      <c r="I29" s="172">
        <f t="shared" si="4"/>
        <v>-82525.16</v>
      </c>
      <c r="J29" s="172">
        <f t="shared" si="5"/>
        <v>54.90231266940631</v>
      </c>
      <c r="K29" s="173">
        <v>91607.79</v>
      </c>
      <c r="L29" s="173">
        <f t="shared" si="1"/>
        <v>8859.050000000003</v>
      </c>
      <c r="M29" s="209">
        <f t="shared" si="2"/>
        <v>1.0967062953925644</v>
      </c>
      <c r="N29" s="193">
        <f>E29-червень!E29</f>
        <v>16465</v>
      </c>
      <c r="O29" s="177">
        <f>F29-червень!F29</f>
        <v>12069.470000000001</v>
      </c>
      <c r="P29" s="175">
        <f t="shared" si="6"/>
        <v>-4395.529999999999</v>
      </c>
      <c r="Q29" s="172">
        <f>O29/N29*100</f>
        <v>73.30379593076223</v>
      </c>
      <c r="R29" s="103">
        <v>14232</v>
      </c>
      <c r="S29" s="103">
        <f t="shared" si="8"/>
        <v>-2162.529999999999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32715</v>
      </c>
      <c r="F30" s="161">
        <v>34715</v>
      </c>
      <c r="G30" s="196">
        <f t="shared" si="0"/>
        <v>2000</v>
      </c>
      <c r="H30" s="197">
        <f t="shared" si="3"/>
        <v>106.11340363747517</v>
      </c>
      <c r="I30" s="198">
        <f t="shared" si="4"/>
        <v>-22818</v>
      </c>
      <c r="J30" s="198">
        <f t="shared" si="5"/>
        <v>60.339283541619594</v>
      </c>
      <c r="K30" s="198">
        <v>29285.76</v>
      </c>
      <c r="L30" s="198">
        <f t="shared" si="1"/>
        <v>5429.240000000002</v>
      </c>
      <c r="M30" s="226">
        <f t="shared" si="2"/>
        <v>1.1853883935400686</v>
      </c>
      <c r="N30" s="234">
        <f>E30-червень!E30</f>
        <v>5935</v>
      </c>
      <c r="O30" s="234">
        <f>F30-червень!F30</f>
        <v>4057.0499999999993</v>
      </c>
      <c r="P30" s="198">
        <f t="shared" si="6"/>
        <v>-1877.9500000000007</v>
      </c>
      <c r="Q30" s="198">
        <f>O30/N30*100</f>
        <v>68.35804549283908</v>
      </c>
      <c r="R30" s="106"/>
      <c r="S30" s="99">
        <f t="shared" si="8"/>
        <v>4057.0499999999993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71900</v>
      </c>
      <c r="F31" s="161">
        <v>65751.85</v>
      </c>
      <c r="G31" s="196">
        <f t="shared" si="0"/>
        <v>-6148.149999999994</v>
      </c>
      <c r="H31" s="197">
        <f t="shared" si="3"/>
        <v>91.4490264255911</v>
      </c>
      <c r="I31" s="198">
        <f t="shared" si="4"/>
        <v>-59707.149999999994</v>
      </c>
      <c r="J31" s="198">
        <f t="shared" si="5"/>
        <v>52.40903402705267</v>
      </c>
      <c r="K31" s="198">
        <v>62322.03</v>
      </c>
      <c r="L31" s="198">
        <f t="shared" si="1"/>
        <v>3429.820000000007</v>
      </c>
      <c r="M31" s="226">
        <f t="shared" si="2"/>
        <v>1.0550338299314064</v>
      </c>
      <c r="N31" s="234">
        <f>E31-червень!E31</f>
        <v>10530</v>
      </c>
      <c r="O31" s="234">
        <f>F31-червень!F31</f>
        <v>8012.430000000008</v>
      </c>
      <c r="P31" s="198">
        <f t="shared" si="6"/>
        <v>-2517.5699999999924</v>
      </c>
      <c r="Q31" s="198">
        <f>O31/N31*100</f>
        <v>76.09145299145307</v>
      </c>
      <c r="R31" s="106"/>
      <c r="S31" s="99">
        <f t="shared" si="8"/>
        <v>8012.430000000008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0.15</v>
      </c>
      <c r="L32" s="156">
        <f t="shared" si="1"/>
        <v>0.05000000000000002</v>
      </c>
      <c r="M32" s="208"/>
      <c r="N32" s="155">
        <f>E32-червень!E32</f>
        <v>0</v>
      </c>
      <c r="O32" s="158">
        <f>F32-червень!F32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55.6</v>
      </c>
      <c r="F33" s="154">
        <v>86.45</v>
      </c>
      <c r="G33" s="148">
        <f t="shared" si="0"/>
        <v>30.85</v>
      </c>
      <c r="H33" s="155">
        <f t="shared" si="3"/>
        <v>155.48561151079136</v>
      </c>
      <c r="I33" s="156">
        <f t="shared" si="4"/>
        <v>-28.549999999999997</v>
      </c>
      <c r="J33" s="156">
        <f t="shared" si="5"/>
        <v>75.17391304347827</v>
      </c>
      <c r="K33" s="156">
        <v>65.62</v>
      </c>
      <c r="L33" s="156">
        <f t="shared" si="1"/>
        <v>20.83</v>
      </c>
      <c r="M33" s="208">
        <f>F33/K33</f>
        <v>1.3174337092349893</v>
      </c>
      <c r="N33" s="155">
        <f>E33-червень!E33</f>
        <v>9.600000000000001</v>
      </c>
      <c r="O33" s="158">
        <f>F33-червень!F33</f>
        <v>7.219999999999999</v>
      </c>
      <c r="P33" s="159">
        <f t="shared" si="6"/>
        <v>-2.3800000000000026</v>
      </c>
      <c r="Q33" s="156">
        <f>O33/N33*100</f>
        <v>75.20833333333331</v>
      </c>
      <c r="R33" s="290">
        <v>7</v>
      </c>
      <c r="S33" s="290">
        <f t="shared" si="8"/>
        <v>0.21999999999999886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-33.52</v>
      </c>
      <c r="G34" s="148">
        <f t="shared" si="0"/>
        <v>-33.52</v>
      </c>
      <c r="H34" s="155"/>
      <c r="I34" s="156">
        <f t="shared" si="4"/>
        <v>-33.52</v>
      </c>
      <c r="J34" s="156"/>
      <c r="K34" s="156">
        <v>-138.73</v>
      </c>
      <c r="L34" s="156">
        <f t="shared" si="1"/>
        <v>105.20999999999998</v>
      </c>
      <c r="M34" s="208">
        <f>F34/K34</f>
        <v>0.24162041375333385</v>
      </c>
      <c r="N34" s="155">
        <f>E34-червень!E34</f>
        <v>0</v>
      </c>
      <c r="O34" s="158">
        <f>F34-червень!F34</f>
        <v>-2.200000000000003</v>
      </c>
      <c r="P34" s="159">
        <f t="shared" si="6"/>
        <v>-2.200000000000003</v>
      </c>
      <c r="Q34" s="156"/>
      <c r="R34" s="290"/>
      <c r="S34" s="290">
        <f t="shared" si="8"/>
        <v>-2.200000000000003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119162.7</v>
      </c>
      <c r="F35" s="161">
        <v>123962.71</v>
      </c>
      <c r="G35" s="160">
        <f t="shared" si="0"/>
        <v>4800.010000000009</v>
      </c>
      <c r="H35" s="162">
        <f t="shared" si="3"/>
        <v>104.02811450227296</v>
      </c>
      <c r="I35" s="163">
        <f t="shared" si="4"/>
        <v>-70431.39</v>
      </c>
      <c r="J35" s="163">
        <f t="shared" si="5"/>
        <v>63.768761500477645</v>
      </c>
      <c r="K35" s="176">
        <v>87807.07</v>
      </c>
      <c r="L35" s="176">
        <f>F35-K35</f>
        <v>36155.64</v>
      </c>
      <c r="M35" s="224">
        <f>F35/K35</f>
        <v>1.4117622874786733</v>
      </c>
      <c r="N35" s="155">
        <f>E35-червень!E35</f>
        <v>18257</v>
      </c>
      <c r="O35" s="158">
        <f>F35-червень!F35</f>
        <v>19600.37000000001</v>
      </c>
      <c r="P35" s="165">
        <f t="shared" si="6"/>
        <v>1343.37000000001</v>
      </c>
      <c r="Q35" s="163">
        <f>O35/N35*100</f>
        <v>107.35810921838205</v>
      </c>
      <c r="R35" s="290">
        <v>7700</v>
      </c>
      <c r="S35" s="290">
        <f t="shared" si="8"/>
        <v>11900.37000000001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0.22</v>
      </c>
      <c r="L36" s="126">
        <f t="shared" si="1"/>
        <v>-0.21</v>
      </c>
      <c r="M36" s="214">
        <f aca="true" t="shared" si="9" ref="M36:M42">F36/K36</f>
        <v>0.045454545454545456</v>
      </c>
      <c r="N36" s="104">
        <f>E36-червень!E36</f>
        <v>0</v>
      </c>
      <c r="O36" s="142">
        <f>F36-червень!F36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23270</v>
      </c>
      <c r="F37" s="138">
        <v>23597.93</v>
      </c>
      <c r="G37" s="102">
        <f t="shared" si="0"/>
        <v>327.9300000000003</v>
      </c>
      <c r="H37" s="104">
        <f t="shared" si="3"/>
        <v>101.40923936398798</v>
      </c>
      <c r="I37" s="103">
        <f t="shared" si="4"/>
        <v>-17402.07</v>
      </c>
      <c r="J37" s="103">
        <f t="shared" si="5"/>
        <v>57.55592682926829</v>
      </c>
      <c r="K37" s="126">
        <v>21754.51</v>
      </c>
      <c r="L37" s="126">
        <f t="shared" si="1"/>
        <v>1843.420000000002</v>
      </c>
      <c r="M37" s="214">
        <f t="shared" si="9"/>
        <v>1.0847373716990178</v>
      </c>
      <c r="N37" s="104">
        <f>E37-червень!E37</f>
        <v>3250</v>
      </c>
      <c r="O37" s="142">
        <f>F37-червень!F37</f>
        <v>3309.869999999999</v>
      </c>
      <c r="P37" s="105">
        <f t="shared" si="6"/>
        <v>59.86999999999898</v>
      </c>
      <c r="Q37" s="103">
        <f>O37/N37*100</f>
        <v>101.8421538461538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95860</v>
      </c>
      <c r="F38" s="138">
        <v>100341.28</v>
      </c>
      <c r="G38" s="102">
        <f t="shared" si="0"/>
        <v>4481.279999999999</v>
      </c>
      <c r="H38" s="104">
        <f t="shared" si="3"/>
        <v>104.67481744210308</v>
      </c>
      <c r="I38" s="103">
        <f t="shared" si="4"/>
        <v>-52997.82000000001</v>
      </c>
      <c r="J38" s="103">
        <f t="shared" si="5"/>
        <v>65.43750419821167</v>
      </c>
      <c r="K38" s="126">
        <v>66031.82</v>
      </c>
      <c r="L38" s="126">
        <f t="shared" si="1"/>
        <v>34309.45999999999</v>
      </c>
      <c r="M38" s="214">
        <f t="shared" si="9"/>
        <v>1.5195897977671975</v>
      </c>
      <c r="N38" s="104">
        <f>E38-червень!E38</f>
        <v>15000</v>
      </c>
      <c r="O38" s="142">
        <f>F38-червень!F38</f>
        <v>16290.509999999995</v>
      </c>
      <c r="P38" s="105">
        <f t="shared" si="6"/>
        <v>1290.5099999999948</v>
      </c>
      <c r="Q38" s="103">
        <f>O38/N38*100</f>
        <v>108.60339999999997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32.7</v>
      </c>
      <c r="F39" s="138">
        <v>23.5</v>
      </c>
      <c r="G39" s="102">
        <f t="shared" si="0"/>
        <v>-9.200000000000003</v>
      </c>
      <c r="H39" s="104">
        <f t="shared" si="3"/>
        <v>71.86544342507645</v>
      </c>
      <c r="I39" s="103">
        <f t="shared" si="4"/>
        <v>-31.5</v>
      </c>
      <c r="J39" s="103">
        <f t="shared" si="5"/>
        <v>42.72727272727273</v>
      </c>
      <c r="K39" s="126">
        <v>20.52</v>
      </c>
      <c r="L39" s="126">
        <f t="shared" si="1"/>
        <v>2.9800000000000004</v>
      </c>
      <c r="M39" s="214">
        <f t="shared" si="9"/>
        <v>1.1452241715399611</v>
      </c>
      <c r="N39" s="104">
        <f>E39-червень!E39</f>
        <v>7.0000000000000036</v>
      </c>
      <c r="O39" s="142">
        <f>F39-червень!F39</f>
        <v>0</v>
      </c>
      <c r="P39" s="105">
        <f t="shared" si="6"/>
        <v>-7.0000000000000036</v>
      </c>
      <c r="Q39" s="103"/>
      <c r="R39" s="106"/>
      <c r="S39" s="106"/>
    </row>
    <row r="40" spans="1:19" s="6" customFormat="1" ht="15" customHeight="1" hidden="1">
      <c r="A40" s="8"/>
      <c r="B40" s="229"/>
      <c r="C40" s="42"/>
      <c r="D40" s="33">
        <v>0</v>
      </c>
      <c r="E40" s="33">
        <v>0</v>
      </c>
      <c r="F40" s="287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v>0</v>
      </c>
      <c r="O40" s="158">
        <v>0</v>
      </c>
      <c r="P40" s="35">
        <f t="shared" si="6"/>
        <v>0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D42+D43+D44+D45+D46+D48+D50+D51+D52+D53+D54+D59+D60+D64+D47+D49</f>
        <v>59025</v>
      </c>
      <c r="E41" s="149">
        <f>E42+E43+E44+E45+E46+E48+E50+E51+E52+E53+E54+E59+E60+E64+E47+E49</f>
        <v>35193.7</v>
      </c>
      <c r="F41" s="284">
        <f>F42+F43+F44+F45+F46+F48+F50+F51+F52+F53+F54+F59+F60+F64+F47+F49</f>
        <v>40098.11</v>
      </c>
      <c r="G41" s="284">
        <f>G42+G43+G44+G45+G46+G48+G50+G51+G52+G53+G54+G59+G60+G64+G47+G49</f>
        <v>4904.41</v>
      </c>
      <c r="H41" s="150">
        <f>F41/E41*100</f>
        <v>113.93547708822886</v>
      </c>
      <c r="I41" s="151">
        <f>F41-D41</f>
        <v>-18926.89</v>
      </c>
      <c r="J41" s="151">
        <f>F41/D41*100</f>
        <v>67.93411266412537</v>
      </c>
      <c r="K41" s="149">
        <v>36786.28</v>
      </c>
      <c r="L41" s="149">
        <f t="shared" si="1"/>
        <v>3311.8300000000017</v>
      </c>
      <c r="M41" s="203">
        <f t="shared" si="9"/>
        <v>1.090028945574274</v>
      </c>
      <c r="N41" s="149">
        <f>N42+N43+N44+N45+N46+N48+N50+N51+N52+N53+N54+N59+N60+N64+N47+N49</f>
        <v>5277.6</v>
      </c>
      <c r="O41" s="149">
        <f>O42+O43+O44+O45+O46+O48+O50+O51+O52+O53+O54+O59+O60+O64+O47+O49</f>
        <v>6039.6500000000015</v>
      </c>
      <c r="P41" s="149">
        <f>P42+P43+P44+P45+P46+P48+P50+P51+P52+P53+P54+P59+P60+P64</f>
        <v>752.9400000000007</v>
      </c>
      <c r="Q41" s="149">
        <f>O41/N41*100</f>
        <v>114.43932848264365</v>
      </c>
      <c r="R41" s="15">
        <f>R42+R43+R44+R45+R46+R47+R48+R50+R51+R52+R53+R54+R59+R60+R64</f>
        <v>5598.5</v>
      </c>
      <c r="S41" s="15">
        <f>O41-R41</f>
        <v>441.15000000000146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2205.32</v>
      </c>
      <c r="G42" s="160">
        <f>F42-E42</f>
        <v>1945.3200000000002</v>
      </c>
      <c r="H42" s="162">
        <f aca="true" t="shared" si="10" ref="H42:H65">F42/E42*100</f>
        <v>848.2000000000002</v>
      </c>
      <c r="I42" s="163">
        <f>F42-D42</f>
        <v>1625.3200000000002</v>
      </c>
      <c r="J42" s="163">
        <f>F42/D42*100</f>
        <v>380.2275862068966</v>
      </c>
      <c r="K42" s="163">
        <v>241.39</v>
      </c>
      <c r="L42" s="163">
        <f t="shared" si="1"/>
        <v>1963.9300000000003</v>
      </c>
      <c r="M42" s="216">
        <f t="shared" si="9"/>
        <v>9.135921123493103</v>
      </c>
      <c r="N42" s="162">
        <f>E42-червень!E42</f>
        <v>0</v>
      </c>
      <c r="O42" s="166">
        <f>F42-червень!F42</f>
        <v>0.5500000000001819</v>
      </c>
      <c r="P42" s="165">
        <f>O42-N42</f>
        <v>0.5500000000001819</v>
      </c>
      <c r="Q42" s="163" t="e">
        <f aca="true" t="shared" si="11" ref="Q42:Q65">O42/N42*100</f>
        <v>#DIV/0!</v>
      </c>
      <c r="R42" s="36">
        <v>0</v>
      </c>
      <c r="S42" s="36">
        <f>O42-R42</f>
        <v>0.5500000000001819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16500</v>
      </c>
      <c r="F43" s="154">
        <v>15892.63</v>
      </c>
      <c r="G43" s="160">
        <f aca="true" t="shared" si="12" ref="G43:G66">F43-E43</f>
        <v>-607.3700000000008</v>
      </c>
      <c r="H43" s="162">
        <f t="shared" si="10"/>
        <v>96.31896969696969</v>
      </c>
      <c r="I43" s="163">
        <f aca="true" t="shared" si="13" ref="I43:I66">F43-D43</f>
        <v>-14107.37</v>
      </c>
      <c r="J43" s="163">
        <f>F43/D43*100</f>
        <v>52.975433333333335</v>
      </c>
      <c r="K43" s="163">
        <v>17271.02</v>
      </c>
      <c r="L43" s="163">
        <f t="shared" si="1"/>
        <v>-1378.3900000000012</v>
      </c>
      <c r="M43" s="216"/>
      <c r="N43" s="162">
        <f>E43-червень!E43</f>
        <v>2800</v>
      </c>
      <c r="O43" s="166">
        <f>F43-червень!F43</f>
        <v>2538.99</v>
      </c>
      <c r="P43" s="165">
        <f aca="true" t="shared" si="14" ref="P43:P66">O43-N43</f>
        <v>-261.0100000000002</v>
      </c>
      <c r="Q43" s="163">
        <f t="shared" si="11"/>
        <v>90.67821428571428</v>
      </c>
      <c r="R43" s="36">
        <v>2874.5</v>
      </c>
      <c r="S43" s="36">
        <f aca="true" t="shared" si="15" ref="S43:S66">O43-R43</f>
        <v>-335.5100000000002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23</v>
      </c>
      <c r="F44" s="154">
        <v>118.3</v>
      </c>
      <c r="G44" s="160">
        <f t="shared" si="12"/>
        <v>95.3</v>
      </c>
      <c r="H44" s="162">
        <f>F44/E44*100</f>
        <v>514.3478260869565</v>
      </c>
      <c r="I44" s="163">
        <f t="shared" si="13"/>
        <v>78.3</v>
      </c>
      <c r="J44" s="163">
        <f aca="true" t="shared" si="16" ref="J44:J65">F44/D44*100</f>
        <v>295.75</v>
      </c>
      <c r="K44" s="163">
        <v>28.07</v>
      </c>
      <c r="L44" s="163">
        <f t="shared" si="1"/>
        <v>90.22999999999999</v>
      </c>
      <c r="M44" s="216">
        <f aca="true" t="shared" si="17" ref="M44:M66">F44/K44</f>
        <v>4.214463840399002</v>
      </c>
      <c r="N44" s="162">
        <f>E44-червень!E44</f>
        <v>1</v>
      </c>
      <c r="O44" s="166">
        <f>F44-червень!F44</f>
        <v>15.5</v>
      </c>
      <c r="P44" s="165">
        <f t="shared" si="14"/>
        <v>14.5</v>
      </c>
      <c r="Q44" s="163">
        <f t="shared" si="11"/>
        <v>1550</v>
      </c>
      <c r="R44" s="36">
        <v>10</v>
      </c>
      <c r="S44" s="36">
        <f t="shared" si="15"/>
        <v>5.5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10.79</v>
      </c>
      <c r="G45" s="160">
        <f t="shared" si="12"/>
        <v>10.79</v>
      </c>
      <c r="H45" s="162" t="e">
        <f>F45/E45*100</f>
        <v>#DIV/0!</v>
      </c>
      <c r="I45" s="163">
        <f t="shared" si="13"/>
        <v>10.79</v>
      </c>
      <c r="J45" s="163" t="e">
        <f t="shared" si="16"/>
        <v>#DIV/0!</v>
      </c>
      <c r="K45" s="163">
        <v>0.1</v>
      </c>
      <c r="L45" s="163">
        <f t="shared" si="1"/>
        <v>10.69</v>
      </c>
      <c r="M45" s="216">
        <f t="shared" si="17"/>
        <v>107.89999999999999</v>
      </c>
      <c r="N45" s="162">
        <f>E45-червень!E45</f>
        <v>0</v>
      </c>
      <c r="O45" s="166">
        <f>F45-червень!F45</f>
        <v>8.76</v>
      </c>
      <c r="P45" s="165">
        <f t="shared" si="14"/>
        <v>8.76</v>
      </c>
      <c r="Q45" s="163" t="e">
        <f t="shared" si="11"/>
        <v>#DIV/0!</v>
      </c>
      <c r="R45" s="36">
        <v>0</v>
      </c>
      <c r="S45" s="36">
        <f t="shared" si="15"/>
        <v>8.76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150</v>
      </c>
      <c r="F46" s="154">
        <v>544.3</v>
      </c>
      <c r="G46" s="160">
        <f t="shared" si="12"/>
        <v>394.29999999999995</v>
      </c>
      <c r="H46" s="162">
        <f t="shared" si="10"/>
        <v>362.8666666666666</v>
      </c>
      <c r="I46" s="163">
        <f t="shared" si="13"/>
        <v>284.29999999999995</v>
      </c>
      <c r="J46" s="163">
        <f t="shared" si="16"/>
        <v>209.34615384615384</v>
      </c>
      <c r="K46" s="163">
        <v>187.96</v>
      </c>
      <c r="L46" s="163">
        <f t="shared" si="1"/>
        <v>356.3399999999999</v>
      </c>
      <c r="M46" s="216">
        <f t="shared" si="17"/>
        <v>2.8958288997659074</v>
      </c>
      <c r="N46" s="162">
        <f>E46-червень!E46</f>
        <v>22</v>
      </c>
      <c r="O46" s="166">
        <f>F46-червень!F46</f>
        <v>42.76999999999998</v>
      </c>
      <c r="P46" s="165">
        <f t="shared" si="14"/>
        <v>20.769999999999982</v>
      </c>
      <c r="Q46" s="163">
        <f t="shared" si="11"/>
        <v>194.40909090909082</v>
      </c>
      <c r="R46" s="36">
        <v>70</v>
      </c>
      <c r="S46" s="36">
        <f t="shared" si="15"/>
        <v>-27.230000000000018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61.2</v>
      </c>
      <c r="F47" s="154">
        <v>71.03</v>
      </c>
      <c r="G47" s="160">
        <f t="shared" si="12"/>
        <v>9.829999999999998</v>
      </c>
      <c r="H47" s="162">
        <f t="shared" si="10"/>
        <v>116.06209150326796</v>
      </c>
      <c r="I47" s="163">
        <f t="shared" si="13"/>
        <v>-26.47</v>
      </c>
      <c r="J47" s="163">
        <f t="shared" si="16"/>
        <v>72.85128205128206</v>
      </c>
      <c r="K47" s="163">
        <v>27.48</v>
      </c>
      <c r="L47" s="163">
        <f t="shared" si="1"/>
        <v>43.55</v>
      </c>
      <c r="M47" s="216"/>
      <c r="N47" s="162">
        <f>E47-червень!E47</f>
        <v>13.600000000000001</v>
      </c>
      <c r="O47" s="166">
        <f>F47-червень!F47</f>
        <v>0.01999999999999602</v>
      </c>
      <c r="P47" s="165">
        <f t="shared" si="14"/>
        <v>-13.580000000000005</v>
      </c>
      <c r="Q47" s="163">
        <f t="shared" si="11"/>
        <v>0.1470588235293825</v>
      </c>
      <c r="R47" s="36">
        <v>0</v>
      </c>
      <c r="S47" s="36">
        <f t="shared" si="15"/>
        <v>0.01999999999999602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520</v>
      </c>
      <c r="F48" s="154">
        <v>707.88</v>
      </c>
      <c r="G48" s="160">
        <f t="shared" si="12"/>
        <v>187.88</v>
      </c>
      <c r="H48" s="162">
        <f t="shared" si="10"/>
        <v>136.13076923076923</v>
      </c>
      <c r="I48" s="163">
        <f t="shared" si="13"/>
        <v>-22.120000000000005</v>
      </c>
      <c r="J48" s="163">
        <f t="shared" si="16"/>
        <v>96.96986301369863</v>
      </c>
      <c r="K48" s="163">
        <v>248.37</v>
      </c>
      <c r="L48" s="163">
        <f t="shared" si="1"/>
        <v>459.51</v>
      </c>
      <c r="M48" s="216"/>
      <c r="N48" s="162">
        <f>E48-червень!E48</f>
        <v>60</v>
      </c>
      <c r="O48" s="166">
        <f>F48-червень!F48</f>
        <v>78.96000000000004</v>
      </c>
      <c r="P48" s="165">
        <f t="shared" si="14"/>
        <v>18.960000000000036</v>
      </c>
      <c r="Q48" s="163">
        <f t="shared" si="11"/>
        <v>131.60000000000005</v>
      </c>
      <c r="R48" s="36">
        <v>100</v>
      </c>
      <c r="S48" s="36">
        <f t="shared" si="15"/>
        <v>-21.039999999999964</v>
      </c>
    </row>
    <row r="49" spans="1:19" s="6" customFormat="1" ht="18">
      <c r="A49" s="8"/>
      <c r="B49" s="129" t="s">
        <v>210</v>
      </c>
      <c r="C49" s="48">
        <v>22010200</v>
      </c>
      <c r="D49" s="148">
        <v>0</v>
      </c>
      <c r="E49" s="148">
        <v>0</v>
      </c>
      <c r="F49" s="154">
        <v>23.38</v>
      </c>
      <c r="G49" s="160">
        <f t="shared" si="12"/>
        <v>23.38</v>
      </c>
      <c r="H49" s="162"/>
      <c r="I49" s="163">
        <f t="shared" si="13"/>
        <v>23.38</v>
      </c>
      <c r="J49" s="163"/>
      <c r="K49" s="163"/>
      <c r="L49" s="163">
        <f t="shared" si="1"/>
        <v>23.38</v>
      </c>
      <c r="M49" s="216" t="e">
        <f t="shared" si="17"/>
        <v>#DIV/0!</v>
      </c>
      <c r="N49" s="162">
        <f>E49-червень!E49</f>
        <v>0</v>
      </c>
      <c r="O49" s="166">
        <f>F49-червень!F40</f>
        <v>22.689999999999998</v>
      </c>
      <c r="P49" s="165"/>
      <c r="Q49" s="163"/>
      <c r="R49" s="36"/>
      <c r="S49" s="36">
        <f t="shared" si="15"/>
        <v>22.689999999999998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7040</v>
      </c>
      <c r="F50" s="154">
        <v>10462.08</v>
      </c>
      <c r="G50" s="160">
        <f t="shared" si="12"/>
        <v>3422.08</v>
      </c>
      <c r="H50" s="162">
        <f t="shared" si="10"/>
        <v>148.60909090909092</v>
      </c>
      <c r="I50" s="163">
        <f t="shared" si="13"/>
        <v>-537.9200000000001</v>
      </c>
      <c r="J50" s="163">
        <f t="shared" si="16"/>
        <v>95.10981818181818</v>
      </c>
      <c r="K50" s="163">
        <v>6090.63</v>
      </c>
      <c r="L50" s="163">
        <f t="shared" si="1"/>
        <v>4371.45</v>
      </c>
      <c r="M50" s="216">
        <f t="shared" si="17"/>
        <v>1.7177336334664886</v>
      </c>
      <c r="N50" s="162">
        <f>E50-червень!E50</f>
        <v>1000</v>
      </c>
      <c r="O50" s="166">
        <f>F50-червень!F50</f>
        <v>2097.7700000000004</v>
      </c>
      <c r="P50" s="165">
        <f t="shared" si="14"/>
        <v>1097.7700000000004</v>
      </c>
      <c r="Q50" s="163">
        <f t="shared" si="11"/>
        <v>209.77700000000004</v>
      </c>
      <c r="R50" s="36">
        <v>1400</v>
      </c>
      <c r="S50" s="36">
        <f t="shared" si="15"/>
        <v>697.7700000000004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175</v>
      </c>
      <c r="F51" s="154">
        <v>300.77</v>
      </c>
      <c r="G51" s="160">
        <f t="shared" si="12"/>
        <v>125.76999999999998</v>
      </c>
      <c r="H51" s="162">
        <f t="shared" si="10"/>
        <v>171.8685714285714</v>
      </c>
      <c r="I51" s="163">
        <f t="shared" si="13"/>
        <v>-9.230000000000018</v>
      </c>
      <c r="J51" s="163">
        <f t="shared" si="16"/>
        <v>97.02258064516128</v>
      </c>
      <c r="K51" s="163">
        <v>117.39</v>
      </c>
      <c r="L51" s="163">
        <f t="shared" si="1"/>
        <v>183.38</v>
      </c>
      <c r="M51" s="216"/>
      <c r="N51" s="162">
        <f>E51-червень!E51</f>
        <v>25</v>
      </c>
      <c r="O51" s="166">
        <f>F51-червень!F51</f>
        <v>37.95999999999998</v>
      </c>
      <c r="P51" s="165">
        <f t="shared" si="14"/>
        <v>12.95999999999998</v>
      </c>
      <c r="Q51" s="163">
        <f t="shared" si="11"/>
        <v>151.83999999999992</v>
      </c>
      <c r="R51" s="36">
        <v>40</v>
      </c>
      <c r="S51" s="36">
        <f t="shared" si="15"/>
        <v>-2.0400000000000205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12</v>
      </c>
      <c r="F52" s="154">
        <v>25.92</v>
      </c>
      <c r="G52" s="160">
        <f t="shared" si="12"/>
        <v>13.920000000000002</v>
      </c>
      <c r="H52" s="162">
        <f t="shared" si="10"/>
        <v>216</v>
      </c>
      <c r="I52" s="163">
        <f t="shared" si="13"/>
        <v>5.920000000000002</v>
      </c>
      <c r="J52" s="163">
        <f t="shared" si="16"/>
        <v>129.6</v>
      </c>
      <c r="K52" s="163">
        <v>8.54</v>
      </c>
      <c r="L52" s="163">
        <f t="shared" si="1"/>
        <v>17.380000000000003</v>
      </c>
      <c r="M52" s="216"/>
      <c r="N52" s="162">
        <f>E52-червень!E52</f>
        <v>1</v>
      </c>
      <c r="O52" s="166">
        <f>F52-червень!F52</f>
        <v>7.200000000000003</v>
      </c>
      <c r="P52" s="165">
        <f t="shared" si="14"/>
        <v>6.200000000000003</v>
      </c>
      <c r="Q52" s="163">
        <f t="shared" si="11"/>
        <v>720.0000000000002</v>
      </c>
      <c r="R52" s="36">
        <v>4</v>
      </c>
      <c r="S52" s="36">
        <f t="shared" si="15"/>
        <v>3.200000000000003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4250</v>
      </c>
      <c r="F53" s="154">
        <v>3786.14</v>
      </c>
      <c r="G53" s="160">
        <f t="shared" si="12"/>
        <v>-463.8600000000001</v>
      </c>
      <c r="H53" s="162">
        <f t="shared" si="10"/>
        <v>89.08564705882353</v>
      </c>
      <c r="I53" s="163">
        <f t="shared" si="13"/>
        <v>-3488.86</v>
      </c>
      <c r="J53" s="163">
        <f t="shared" si="16"/>
        <v>52.04316151202749</v>
      </c>
      <c r="K53" s="163">
        <v>4498</v>
      </c>
      <c r="L53" s="163">
        <f t="shared" si="1"/>
        <v>-711.8600000000001</v>
      </c>
      <c r="M53" s="216">
        <f t="shared" si="17"/>
        <v>0.8417385504668742</v>
      </c>
      <c r="N53" s="162">
        <f>E53-червень!E53</f>
        <v>605</v>
      </c>
      <c r="O53" s="166">
        <f>F53-червень!F53</f>
        <v>518.79</v>
      </c>
      <c r="P53" s="165">
        <f t="shared" si="14"/>
        <v>-86.21000000000004</v>
      </c>
      <c r="Q53" s="163">
        <f t="shared" si="11"/>
        <v>85.75041322314048</v>
      </c>
      <c r="R53" s="36">
        <v>550</v>
      </c>
      <c r="S53" s="36">
        <f t="shared" si="15"/>
        <v>-31.210000000000036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690</v>
      </c>
      <c r="F54" s="154">
        <v>472.39</v>
      </c>
      <c r="G54" s="160">
        <f t="shared" si="12"/>
        <v>-217.61</v>
      </c>
      <c r="H54" s="162">
        <f t="shared" si="10"/>
        <v>68.46231884057971</v>
      </c>
      <c r="I54" s="163">
        <f t="shared" si="13"/>
        <v>-727.61</v>
      </c>
      <c r="J54" s="163">
        <f t="shared" si="16"/>
        <v>39.365833333333335</v>
      </c>
      <c r="K54" s="163">
        <v>3724.79</v>
      </c>
      <c r="L54" s="163">
        <f t="shared" si="1"/>
        <v>-3252.4</v>
      </c>
      <c r="M54" s="216">
        <f t="shared" si="17"/>
        <v>0.1268232571500675</v>
      </c>
      <c r="N54" s="162">
        <f>E54-червень!E54</f>
        <v>120</v>
      </c>
      <c r="O54" s="166">
        <f>F54-червень!F54</f>
        <v>83.96999999999997</v>
      </c>
      <c r="P54" s="165">
        <f t="shared" si="14"/>
        <v>-36.03000000000003</v>
      </c>
      <c r="Q54" s="163">
        <f t="shared" si="11"/>
        <v>69.97499999999998</v>
      </c>
      <c r="R54" s="36">
        <v>50</v>
      </c>
      <c r="S54" s="36">
        <f t="shared" si="15"/>
        <v>33.96999999999997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580</v>
      </c>
      <c r="F55" s="138">
        <v>403.87</v>
      </c>
      <c r="G55" s="33">
        <f t="shared" si="12"/>
        <v>-176.13</v>
      </c>
      <c r="H55" s="29">
        <f t="shared" si="10"/>
        <v>69.63275862068966</v>
      </c>
      <c r="I55" s="103">
        <f t="shared" si="13"/>
        <v>-594.13</v>
      </c>
      <c r="J55" s="103">
        <f t="shared" si="16"/>
        <v>40.467935871743485</v>
      </c>
      <c r="K55" s="103">
        <v>504.14</v>
      </c>
      <c r="L55" s="103">
        <f>F55-K55</f>
        <v>-100.26999999999998</v>
      </c>
      <c r="M55" s="108">
        <f t="shared" si="17"/>
        <v>0.8011068354028643</v>
      </c>
      <c r="N55" s="104">
        <f>E55-червень!E55</f>
        <v>100</v>
      </c>
      <c r="O55" s="142">
        <f>F55-червень!F55</f>
        <v>71.34000000000003</v>
      </c>
      <c r="P55" s="105">
        <f t="shared" si="14"/>
        <v>-28.659999999999968</v>
      </c>
      <c r="Q55" s="118">
        <f t="shared" si="11"/>
        <v>71.34000000000003</v>
      </c>
      <c r="R55" s="36"/>
      <c r="S55" s="36">
        <f t="shared" si="15"/>
        <v>71.34000000000003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0.26</v>
      </c>
      <c r="L56" s="103">
        <f>F56-K56</f>
        <v>-0.11000000000000001</v>
      </c>
      <c r="M56" s="108">
        <f t="shared" si="17"/>
        <v>0.5769230769230769</v>
      </c>
      <c r="N56" s="104">
        <f>E56-червень!E56</f>
        <v>0</v>
      </c>
      <c r="O56" s="142">
        <f>F56-червень!F56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E57-червень!E57</f>
        <v>0</v>
      </c>
      <c r="O57" s="142">
        <f>F57-червень!F57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110</v>
      </c>
      <c r="F58" s="138">
        <v>68.36</v>
      </c>
      <c r="G58" s="33">
        <f t="shared" si="12"/>
        <v>-41.64</v>
      </c>
      <c r="H58" s="29">
        <f t="shared" si="10"/>
        <v>62.14545454545455</v>
      </c>
      <c r="I58" s="103">
        <f t="shared" si="13"/>
        <v>-131.64</v>
      </c>
      <c r="J58" s="103">
        <f t="shared" si="16"/>
        <v>34.18</v>
      </c>
      <c r="K58" s="103">
        <v>3220.38</v>
      </c>
      <c r="L58" s="103">
        <f>F58-K58</f>
        <v>-3152.02</v>
      </c>
      <c r="M58" s="108">
        <f t="shared" si="17"/>
        <v>0.021227308578490735</v>
      </c>
      <c r="N58" s="104">
        <f>E58-червень!E58</f>
        <v>20</v>
      </c>
      <c r="O58" s="142">
        <f>F58-червень!F58</f>
        <v>12.619999999999997</v>
      </c>
      <c r="P58" s="105">
        <f t="shared" si="14"/>
        <v>-7.380000000000003</v>
      </c>
      <c r="Q58" s="118">
        <f t="shared" si="11"/>
        <v>63.09999999999999</v>
      </c>
      <c r="R58" s="36"/>
      <c r="S58" s="36">
        <f t="shared" si="15"/>
        <v>12.619999999999997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E59-червень!E59</f>
        <v>0</v>
      </c>
      <c r="O59" s="166">
        <f>F59-червень!F59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5460</v>
      </c>
      <c r="F60" s="154">
        <v>5415</v>
      </c>
      <c r="G60" s="160">
        <f t="shared" si="12"/>
        <v>-45</v>
      </c>
      <c r="H60" s="162">
        <f t="shared" si="10"/>
        <v>99.17582417582418</v>
      </c>
      <c r="I60" s="163">
        <f t="shared" si="13"/>
        <v>-1935</v>
      </c>
      <c r="J60" s="163">
        <f t="shared" si="16"/>
        <v>73.67346938775509</v>
      </c>
      <c r="K60" s="163">
        <v>4261.9</v>
      </c>
      <c r="L60" s="163">
        <f aca="true" t="shared" si="18" ref="L60:L66">F60-K60</f>
        <v>1153.1000000000004</v>
      </c>
      <c r="M60" s="216">
        <f t="shared" si="17"/>
        <v>1.270560078838077</v>
      </c>
      <c r="N60" s="162">
        <f>E60-червень!E60</f>
        <v>600</v>
      </c>
      <c r="O60" s="166">
        <f>F60-червень!F60</f>
        <v>580.2200000000003</v>
      </c>
      <c r="P60" s="165">
        <f t="shared" si="14"/>
        <v>-19.779999999999745</v>
      </c>
      <c r="Q60" s="163">
        <f t="shared" si="11"/>
        <v>96.70333333333338</v>
      </c>
      <c r="R60" s="36">
        <v>500</v>
      </c>
      <c r="S60" s="36">
        <f t="shared" si="15"/>
        <v>80.22000000000025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1220.55</v>
      </c>
      <c r="G62" s="160"/>
      <c r="H62" s="162"/>
      <c r="I62" s="163"/>
      <c r="J62" s="163"/>
      <c r="K62" s="164">
        <v>731.46</v>
      </c>
      <c r="L62" s="163">
        <f t="shared" si="18"/>
        <v>489.0899999999999</v>
      </c>
      <c r="M62" s="216">
        <f t="shared" si="17"/>
        <v>1.6686490033631365</v>
      </c>
      <c r="N62" s="193"/>
      <c r="O62" s="177">
        <f>F62-червень!F62</f>
        <v>150.83999999999992</v>
      </c>
      <c r="P62" s="164"/>
      <c r="Q62" s="163"/>
      <c r="R62" s="36"/>
      <c r="S62" s="36">
        <f t="shared" si="15"/>
        <v>150.83999999999992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50</v>
      </c>
      <c r="F64" s="154">
        <v>60.14</v>
      </c>
      <c r="G64" s="160">
        <f t="shared" si="12"/>
        <v>10.14</v>
      </c>
      <c r="H64" s="162">
        <f t="shared" si="10"/>
        <v>120.28000000000002</v>
      </c>
      <c r="I64" s="163">
        <f t="shared" si="13"/>
        <v>-99.86</v>
      </c>
      <c r="J64" s="163">
        <f t="shared" si="16"/>
        <v>37.5875</v>
      </c>
      <c r="K64" s="163">
        <v>78.18</v>
      </c>
      <c r="L64" s="163">
        <f t="shared" si="18"/>
        <v>-18.040000000000006</v>
      </c>
      <c r="M64" s="216">
        <f t="shared" si="17"/>
        <v>0.7692504476848299</v>
      </c>
      <c r="N64" s="162">
        <f>E64-червень!E64</f>
        <v>30</v>
      </c>
      <c r="O64" s="166">
        <f>F64-червень!F64</f>
        <v>5.5</v>
      </c>
      <c r="P64" s="165">
        <f t="shared" si="14"/>
        <v>-24.5</v>
      </c>
      <c r="Q64" s="163"/>
      <c r="R64" s="36">
        <v>0</v>
      </c>
      <c r="S64" s="36">
        <f t="shared" si="15"/>
        <v>5.5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v>8.8</v>
      </c>
      <c r="F65" s="154">
        <v>28.27</v>
      </c>
      <c r="G65" s="160">
        <f t="shared" si="12"/>
        <v>19.47</v>
      </c>
      <c r="H65" s="162">
        <f t="shared" si="10"/>
        <v>321.25</v>
      </c>
      <c r="I65" s="163">
        <f t="shared" si="13"/>
        <v>13.27</v>
      </c>
      <c r="J65" s="163">
        <f t="shared" si="16"/>
        <v>188.46666666666667</v>
      </c>
      <c r="K65" s="163">
        <v>13.52</v>
      </c>
      <c r="L65" s="163">
        <f t="shared" si="18"/>
        <v>14.75</v>
      </c>
      <c r="M65" s="216">
        <f t="shared" si="17"/>
        <v>2.0909763313609466</v>
      </c>
      <c r="N65" s="162">
        <f>E65-червень!E65</f>
        <v>1.200000000000001</v>
      </c>
      <c r="O65" s="166">
        <f>F65-червень!F65</f>
        <v>2.8900000000000006</v>
      </c>
      <c r="P65" s="165">
        <f t="shared" si="14"/>
        <v>1.6899999999999995</v>
      </c>
      <c r="Q65" s="163">
        <f t="shared" si="11"/>
        <v>240.8333333333332</v>
      </c>
      <c r="R65" s="36">
        <v>3.2</v>
      </c>
      <c r="S65" s="36">
        <f t="shared" si="15"/>
        <v>-0.3099999999999996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1.02</v>
      </c>
      <c r="L66" s="163">
        <f t="shared" si="18"/>
        <v>-6.27</v>
      </c>
      <c r="M66" s="216">
        <f t="shared" si="17"/>
        <v>-5.147058823529411</v>
      </c>
      <c r="N66" s="162">
        <f>E66-червень!E66</f>
        <v>0</v>
      </c>
      <c r="O66" s="166">
        <f>F66-червень!F66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762542.7</v>
      </c>
      <c r="F67" s="149">
        <f>F8+F41+F65+F66</f>
        <v>746014.46</v>
      </c>
      <c r="G67" s="149">
        <f>F67-E67</f>
        <v>-16528.23999999999</v>
      </c>
      <c r="H67" s="150">
        <f>F67/E67*100</f>
        <v>97.83248334814562</v>
      </c>
      <c r="I67" s="151">
        <f>F67-D67</f>
        <v>-611476.6400000001</v>
      </c>
      <c r="J67" s="151">
        <f>F67/D67*100</f>
        <v>54.95538497453132</v>
      </c>
      <c r="K67" s="151">
        <v>580607.78</v>
      </c>
      <c r="L67" s="151">
        <f>F67-K67</f>
        <v>165406.67999999993</v>
      </c>
      <c r="M67" s="217">
        <f>F67/K67</f>
        <v>1.2848854006055515</v>
      </c>
      <c r="N67" s="149">
        <f>N8+N41+N65+N66</f>
        <v>123743.40000000004</v>
      </c>
      <c r="O67" s="149">
        <f>O8+O41+O65+O66</f>
        <v>102465.74999999999</v>
      </c>
      <c r="P67" s="153">
        <f>O67-N67</f>
        <v>-21277.650000000052</v>
      </c>
      <c r="Q67" s="151">
        <f>O67/N67*100</f>
        <v>82.80502232846354</v>
      </c>
      <c r="R67" s="26">
        <f>R8+R41+R65+R66</f>
        <v>108115.7</v>
      </c>
      <c r="S67" s="277">
        <f>O67-R67</f>
        <v>-5649.950000000012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E73-червень!E73</f>
        <v>0</v>
      </c>
      <c r="O73" s="180">
        <f>F73-червень!F73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E75-червень!E75</f>
        <v>0</v>
      </c>
      <c r="O75" s="286">
        <f>F75-червень!F75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13500</v>
      </c>
      <c r="F76" s="179">
        <v>3.77</v>
      </c>
      <c r="G76" s="160">
        <f t="shared" si="19"/>
        <v>-13496.23</v>
      </c>
      <c r="H76" s="162">
        <f>F76/E76*100</f>
        <v>0.027925925925925927</v>
      </c>
      <c r="I76" s="165">
        <f t="shared" si="20"/>
        <v>-104202.26</v>
      </c>
      <c r="J76" s="165">
        <f>F76/D76*100</f>
        <v>0.0036178328643745477</v>
      </c>
      <c r="K76" s="165">
        <v>1535.06</v>
      </c>
      <c r="L76" s="165">
        <f t="shared" si="21"/>
        <v>-1531.29</v>
      </c>
      <c r="M76" s="207">
        <f>F76/K76</f>
        <v>0.0024559300613656797</v>
      </c>
      <c r="N76" s="162">
        <f>E76-червень!E76</f>
        <v>4500</v>
      </c>
      <c r="O76" s="166">
        <f>F76-червень!F76</f>
        <v>0.04999999999999982</v>
      </c>
      <c r="P76" s="165">
        <f t="shared" si="22"/>
        <v>-4499.95</v>
      </c>
      <c r="Q76" s="165">
        <f>O76/N76*100</f>
        <v>0.001111111111111107</v>
      </c>
      <c r="R76" s="37">
        <v>0</v>
      </c>
      <c r="S76" s="37">
        <f aca="true" t="shared" si="23" ref="S76:S87">O76-R76</f>
        <v>0.04999999999999982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19230</v>
      </c>
      <c r="F77" s="179">
        <v>5906.21</v>
      </c>
      <c r="G77" s="160">
        <f t="shared" si="19"/>
        <v>-13323.79</v>
      </c>
      <c r="H77" s="162">
        <f>F77/E77*100</f>
        <v>30.71352054082163</v>
      </c>
      <c r="I77" s="165">
        <f t="shared" si="20"/>
        <v>-48093.79</v>
      </c>
      <c r="J77" s="165">
        <f>F77/D77*100</f>
        <v>10.937425925925925</v>
      </c>
      <c r="K77" s="165">
        <v>6751.5</v>
      </c>
      <c r="L77" s="165">
        <f t="shared" si="21"/>
        <v>-845.29</v>
      </c>
      <c r="M77" s="207">
        <f>F77/K77</f>
        <v>0.874799674146486</v>
      </c>
      <c r="N77" s="162">
        <f>E77-червень!E77</f>
        <v>3600</v>
      </c>
      <c r="O77" s="166">
        <f>F77-червень!F77</f>
        <v>4289.0599999999995</v>
      </c>
      <c r="P77" s="165">
        <f t="shared" si="22"/>
        <v>689.0599999999995</v>
      </c>
      <c r="Q77" s="165">
        <f>O77/N77*100</f>
        <v>119.14055555555554</v>
      </c>
      <c r="R77" s="37">
        <v>200</v>
      </c>
      <c r="S77" s="37">
        <f t="shared" si="23"/>
        <v>4089.0599999999995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20050</v>
      </c>
      <c r="F78" s="179">
        <v>6900.8</v>
      </c>
      <c r="G78" s="160">
        <f t="shared" si="19"/>
        <v>-13149.2</v>
      </c>
      <c r="H78" s="162">
        <f>F78/E78*100</f>
        <v>34.41795511221945</v>
      </c>
      <c r="I78" s="165">
        <f t="shared" si="20"/>
        <v>-72099.2</v>
      </c>
      <c r="J78" s="165">
        <f>F78/D78*100</f>
        <v>8.735189873417722</v>
      </c>
      <c r="K78" s="165">
        <v>9509.69</v>
      </c>
      <c r="L78" s="165">
        <f t="shared" si="21"/>
        <v>-2608.8900000000003</v>
      </c>
      <c r="M78" s="207">
        <f>F78/K78</f>
        <v>0.725659826976484</v>
      </c>
      <c r="N78" s="162">
        <f>E78-червень!E78</f>
        <v>3850</v>
      </c>
      <c r="O78" s="166">
        <f>F78-червень!F78</f>
        <v>332.5799999999999</v>
      </c>
      <c r="P78" s="165">
        <f t="shared" si="22"/>
        <v>-3517.42</v>
      </c>
      <c r="Q78" s="165">
        <f>O78/N78*100</f>
        <v>8.638441558441556</v>
      </c>
      <c r="R78" s="37">
        <v>1500</v>
      </c>
      <c r="S78" s="37">
        <f t="shared" si="23"/>
        <v>-1167.42</v>
      </c>
    </row>
    <row r="79" spans="2:19" ht="18">
      <c r="B79" s="23" t="s">
        <v>101</v>
      </c>
      <c r="C79" s="72">
        <v>24110700</v>
      </c>
      <c r="D79" s="178">
        <v>12</v>
      </c>
      <c r="E79" s="178">
        <v>7</v>
      </c>
      <c r="F79" s="179">
        <v>8</v>
      </c>
      <c r="G79" s="160">
        <f t="shared" si="19"/>
        <v>1</v>
      </c>
      <c r="H79" s="162">
        <f>F79/E79*100</f>
        <v>114.28571428571428</v>
      </c>
      <c r="I79" s="165">
        <f t="shared" si="20"/>
        <v>-4</v>
      </c>
      <c r="J79" s="165">
        <f>F79/D79*100</f>
        <v>66.66666666666666</v>
      </c>
      <c r="K79" s="165">
        <v>6</v>
      </c>
      <c r="L79" s="165">
        <f t="shared" si="21"/>
        <v>2</v>
      </c>
      <c r="M79" s="207"/>
      <c r="N79" s="162">
        <f>E79-червень!E79</f>
        <v>1</v>
      </c>
      <c r="O79" s="166">
        <f>F79-червень!F79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52787</v>
      </c>
      <c r="F80" s="182">
        <f>F76+F77+F78+F79</f>
        <v>12818.78</v>
      </c>
      <c r="G80" s="183">
        <f t="shared" si="19"/>
        <v>-39968.22</v>
      </c>
      <c r="H80" s="184">
        <f>F80/E80*100</f>
        <v>24.28397143236024</v>
      </c>
      <c r="I80" s="185">
        <f t="shared" si="20"/>
        <v>-224399.25</v>
      </c>
      <c r="J80" s="185">
        <f>F80/D80*100</f>
        <v>5.403796667563592</v>
      </c>
      <c r="K80" s="185">
        <v>17802.25</v>
      </c>
      <c r="L80" s="185">
        <f t="shared" si="21"/>
        <v>-4983.469999999999</v>
      </c>
      <c r="M80" s="212">
        <f>F80/K80</f>
        <v>0.7200651603027708</v>
      </c>
      <c r="N80" s="183">
        <f>N76+N77+N78+N79</f>
        <v>11951</v>
      </c>
      <c r="O80" s="187">
        <f>O76+O77+O78+O79</f>
        <v>4622.69</v>
      </c>
      <c r="P80" s="185">
        <f t="shared" si="22"/>
        <v>-7328.31</v>
      </c>
      <c r="Q80" s="185">
        <f>O80/N80*100</f>
        <v>38.68036147602711</v>
      </c>
      <c r="R80" s="38">
        <f>SUM(R76:R79)</f>
        <v>1701</v>
      </c>
      <c r="S80" s="38">
        <f t="shared" si="23"/>
        <v>2921.6899999999996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38.14</v>
      </c>
      <c r="G81" s="160">
        <f t="shared" si="19"/>
        <v>34.14</v>
      </c>
      <c r="H81" s="162"/>
      <c r="I81" s="165">
        <f t="shared" si="20"/>
        <v>-1.8599999999999994</v>
      </c>
      <c r="J81" s="165"/>
      <c r="K81" s="165">
        <v>5.21</v>
      </c>
      <c r="L81" s="165">
        <f t="shared" si="21"/>
        <v>32.93</v>
      </c>
      <c r="M81" s="207">
        <f>F81/K81</f>
        <v>7.320537428023033</v>
      </c>
      <c r="N81" s="162">
        <f>E81-червень!E81</f>
        <v>0</v>
      </c>
      <c r="O81" s="166">
        <f>F81-червень!F81</f>
        <v>2.8299999999999983</v>
      </c>
      <c r="P81" s="165">
        <f t="shared" si="22"/>
        <v>2.8299999999999983</v>
      </c>
      <c r="Q81" s="165"/>
      <c r="R81" s="37">
        <v>1</v>
      </c>
      <c r="S81" s="37">
        <f t="shared" si="23"/>
        <v>1.8299999999999983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E82-червень!E82</f>
        <v>0</v>
      </c>
      <c r="O82" s="166">
        <f>F82-червень!F82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4510.8</v>
      </c>
      <c r="F83" s="179">
        <v>5111.6</v>
      </c>
      <c r="G83" s="160">
        <f t="shared" si="19"/>
        <v>600.8000000000002</v>
      </c>
      <c r="H83" s="162">
        <f>F83/E83*100</f>
        <v>113.31914516272059</v>
      </c>
      <c r="I83" s="165">
        <f t="shared" si="20"/>
        <v>-3248.3999999999996</v>
      </c>
      <c r="J83" s="165">
        <f>F83/D83*100</f>
        <v>61.14354066985646</v>
      </c>
      <c r="K83" s="165">
        <v>4902.34</v>
      </c>
      <c r="L83" s="165">
        <f t="shared" si="21"/>
        <v>209.26000000000022</v>
      </c>
      <c r="M83" s="207"/>
      <c r="N83" s="162">
        <f>E83-червень!E83</f>
        <v>3.800000000000182</v>
      </c>
      <c r="O83" s="166">
        <f>F83-червень!F83</f>
        <v>7.5900000000001455</v>
      </c>
      <c r="P83" s="165">
        <f>O83-N83</f>
        <v>3.7899999999999636</v>
      </c>
      <c r="Q83" s="188">
        <f>O83/N83*100</f>
        <v>199.7368421052574</v>
      </c>
      <c r="R83" s="40">
        <v>2850</v>
      </c>
      <c r="S83" s="285">
        <f t="shared" si="23"/>
        <v>-2842.41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0.92</v>
      </c>
      <c r="L84" s="165">
        <f t="shared" si="21"/>
        <v>-0.87</v>
      </c>
      <c r="M84" s="207">
        <f aca="true" t="shared" si="24" ref="M84:M89">F84/K84</f>
        <v>0.05434782608695652</v>
      </c>
      <c r="N84" s="162">
        <f>E84-червень!E84</f>
        <v>0</v>
      </c>
      <c r="O84" s="166">
        <f>F84-червень!F84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4514.8</v>
      </c>
      <c r="F85" s="182">
        <f>F81+F84+F82+F83</f>
        <v>5149.79</v>
      </c>
      <c r="G85" s="181">
        <f>G81+G84+G82+G83</f>
        <v>634.9900000000002</v>
      </c>
      <c r="H85" s="184">
        <f>F85/E85*100</f>
        <v>114.06463187738105</v>
      </c>
      <c r="I85" s="185">
        <f t="shared" si="20"/>
        <v>-3250.21</v>
      </c>
      <c r="J85" s="185">
        <f>F85/D85*100</f>
        <v>61.307023809523805</v>
      </c>
      <c r="K85" s="185">
        <v>4908.48</v>
      </c>
      <c r="L85" s="185">
        <f t="shared" si="21"/>
        <v>241.3100000000004</v>
      </c>
      <c r="M85" s="218">
        <f t="shared" si="24"/>
        <v>1.0491618586609297</v>
      </c>
      <c r="N85" s="183">
        <f>N81+N84+N82+N83</f>
        <v>3.800000000000182</v>
      </c>
      <c r="O85" s="187">
        <f>O81+O84+O82+O83</f>
        <v>10.420000000000144</v>
      </c>
      <c r="P85" s="183">
        <f>P81+P84+P82+P83</f>
        <v>6.619999999999962</v>
      </c>
      <c r="Q85" s="185">
        <f>O85/N85*100</f>
        <v>274.21052631578016</v>
      </c>
      <c r="R85" s="38">
        <f>SUM(R81:R84)</f>
        <v>2851</v>
      </c>
      <c r="S85" s="38">
        <f t="shared" si="23"/>
        <v>-2840.58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24.8</v>
      </c>
      <c r="F86" s="179">
        <v>12.43</v>
      </c>
      <c r="G86" s="160">
        <f t="shared" si="19"/>
        <v>-12.370000000000001</v>
      </c>
      <c r="H86" s="162">
        <f>F86/E86*100</f>
        <v>50.12096774193549</v>
      </c>
      <c r="I86" s="165">
        <f t="shared" si="20"/>
        <v>-25.57</v>
      </c>
      <c r="J86" s="165">
        <f>F86/D86*100</f>
        <v>32.71052631578947</v>
      </c>
      <c r="K86" s="165">
        <v>18.76</v>
      </c>
      <c r="L86" s="165">
        <f t="shared" si="21"/>
        <v>-6.330000000000002</v>
      </c>
      <c r="M86" s="207">
        <f t="shared" si="24"/>
        <v>0.6625799573560767</v>
      </c>
      <c r="N86" s="162">
        <f>E86-червень!E86</f>
        <v>1.5</v>
      </c>
      <c r="O86" s="166">
        <f>F86-червень!F86</f>
        <v>4.6899999999999995</v>
      </c>
      <c r="P86" s="165">
        <f t="shared" si="22"/>
        <v>3.1899999999999995</v>
      </c>
      <c r="Q86" s="165">
        <f>O86/N86</f>
        <v>3.1266666666666665</v>
      </c>
      <c r="R86" s="37">
        <v>1.2</v>
      </c>
      <c r="S86" s="37">
        <f t="shared" si="23"/>
        <v>3.4899999999999993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57326.600000000006</v>
      </c>
      <c r="F88" s="189">
        <f>F74+F75+F80+F85+F86</f>
        <v>18013.940000000002</v>
      </c>
      <c r="G88" s="190">
        <f>F88-E88</f>
        <v>-39312.66</v>
      </c>
      <c r="H88" s="191">
        <f>F88/E88*100</f>
        <v>31.423353207760446</v>
      </c>
      <c r="I88" s="192">
        <f>F88-D88</f>
        <v>-227642.09</v>
      </c>
      <c r="J88" s="192">
        <f>F88/D88*100</f>
        <v>7.332993210058797</v>
      </c>
      <c r="K88" s="192">
        <v>22727.2</v>
      </c>
      <c r="L88" s="192">
        <f>F88-K88</f>
        <v>-4713.259999999998</v>
      </c>
      <c r="M88" s="219">
        <f t="shared" si="24"/>
        <v>0.7926158963708685</v>
      </c>
      <c r="N88" s="189">
        <f>N74+N75+N80+N85+N86</f>
        <v>11956.3</v>
      </c>
      <c r="O88" s="189">
        <f>O74+O75+O80+O85+O86</f>
        <v>4637.799999999999</v>
      </c>
      <c r="P88" s="192">
        <f t="shared" si="22"/>
        <v>-7318.5</v>
      </c>
      <c r="Q88" s="192">
        <f>O88/N88*100</f>
        <v>38.789592097889816</v>
      </c>
      <c r="R88" s="26">
        <f>R80+R85+R86+R87</f>
        <v>4553.2</v>
      </c>
      <c r="S88" s="26">
        <f>S80+S85+S86+S87</f>
        <v>84.59999999999967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819869.2999999999</v>
      </c>
      <c r="F89" s="189">
        <f>F67+F88</f>
        <v>764028.3999999999</v>
      </c>
      <c r="G89" s="190">
        <f>F89-E89</f>
        <v>-55840.90000000002</v>
      </c>
      <c r="H89" s="191">
        <f>F89/E89*100</f>
        <v>93.18904854712818</v>
      </c>
      <c r="I89" s="192">
        <f>F89-D89</f>
        <v>-839118.7300000002</v>
      </c>
      <c r="J89" s="192">
        <f>F89/D89*100</f>
        <v>47.658033732686775</v>
      </c>
      <c r="K89" s="192">
        <f>K67+K88</f>
        <v>603334.98</v>
      </c>
      <c r="L89" s="192">
        <f>F89-K89</f>
        <v>160693.41999999993</v>
      </c>
      <c r="M89" s="219">
        <f t="shared" si="24"/>
        <v>1.2663419581606223</v>
      </c>
      <c r="N89" s="190">
        <f>N67+N88</f>
        <v>135699.70000000004</v>
      </c>
      <c r="O89" s="190">
        <f>O67+O88</f>
        <v>107103.54999999999</v>
      </c>
      <c r="P89" s="192">
        <f t="shared" si="22"/>
        <v>-28596.150000000052</v>
      </c>
      <c r="Q89" s="192">
        <f>O89/N89*100</f>
        <v>78.92688782657585</v>
      </c>
      <c r="R89" s="26">
        <f>R67+R88</f>
        <v>112668.9</v>
      </c>
      <c r="S89" s="26">
        <f>S67+S88</f>
        <v>-5565.350000000012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2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10638.825000000026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42943</v>
      </c>
      <c r="D93" s="28">
        <v>6106.3</v>
      </c>
      <c r="G93" s="4" t="s">
        <v>58</v>
      </c>
      <c r="O93" s="321"/>
      <c r="P93" s="321"/>
    </row>
    <row r="94" spans="3:16" ht="15">
      <c r="C94" s="80">
        <v>42942</v>
      </c>
      <c r="D94" s="28">
        <v>6773.4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42941</v>
      </c>
      <c r="D95" s="28">
        <v>5405.6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0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707</v>
      </c>
      <c r="F100" s="201">
        <f>F48+F51+F52</f>
        <v>1034.57</v>
      </c>
      <c r="G100" s="67">
        <f>G48+G51+G52</f>
        <v>327.57</v>
      </c>
      <c r="H100" s="68"/>
      <c r="I100" s="68"/>
      <c r="N100" s="28">
        <f>N48+N51+N52</f>
        <v>86</v>
      </c>
      <c r="O100" s="200">
        <f>O48+O51+O52</f>
        <v>124.12000000000002</v>
      </c>
      <c r="P100" s="28">
        <f>P48+P51+P52</f>
        <v>38.12000000000002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727611.5</v>
      </c>
      <c r="F102" s="227">
        <f>F9+F15+F18+F19+F23+F42+F45+F65+F59</f>
        <v>708139.26</v>
      </c>
      <c r="G102" s="28">
        <f>F102-E102</f>
        <v>-19472.23999999999</v>
      </c>
      <c r="H102" s="228">
        <f>F102/E102</f>
        <v>0.9732381360107695</v>
      </c>
      <c r="I102" s="28">
        <f>F102-D102</f>
        <v>-590909.3400000001</v>
      </c>
      <c r="J102" s="228">
        <f>F102/D102</f>
        <v>0.5451214527308678</v>
      </c>
      <c r="N102" s="28">
        <f>N9+N15+N17+N18+N19+N23+N42+N45+N65+N59</f>
        <v>118465.80000000003</v>
      </c>
      <c r="O102" s="227">
        <f>O9+O15+O17+O18+O19+O23+O42+O45+O65+O59</f>
        <v>96435.40999999999</v>
      </c>
      <c r="P102" s="28">
        <f>O102-N102</f>
        <v>-22030.390000000043</v>
      </c>
      <c r="Q102" s="228">
        <f>O102/N102</f>
        <v>0.8140358652032904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34931.2</v>
      </c>
      <c r="F103" s="227">
        <f>F43+F44+F46+F48+F50+F51+F52+F53+F54+F60+F64+F47+F66</f>
        <v>37851.33</v>
      </c>
      <c r="G103" s="28">
        <f>G43+G44+G46+G48+G50+G51+G52+G53+G54+G60+G64+G47</f>
        <v>2925.3799999999987</v>
      </c>
      <c r="H103" s="228">
        <f>F103/E103</f>
        <v>1.0835966127702457</v>
      </c>
      <c r="I103" s="28">
        <f>I43+I44+I46+I48+I50+I51+I52+I53+I54+I60+I64+I47</f>
        <v>-20585.920000000006</v>
      </c>
      <c r="J103" s="228">
        <f>F103/D103</f>
        <v>0.6476678786841767</v>
      </c>
      <c r="K103" s="28">
        <f aca="true" t="shared" si="25" ref="K103:P103">K43+K44+K46+K48+K50+K51+K52+K53+K54+K60+K64+K47</f>
        <v>36542.33</v>
      </c>
      <c r="L103" s="28">
        <f t="shared" si="25"/>
        <v>1314.2499999999989</v>
      </c>
      <c r="M103" s="28">
        <f t="shared" si="25"/>
        <v>11.836398707771249</v>
      </c>
      <c r="N103" s="28">
        <f>N43+N44+N46+N48+N50+N51+N52+N53+N54+N60+N64+N47+N66</f>
        <v>5277.6</v>
      </c>
      <c r="O103" s="227">
        <f>O43+O44+O46+O48+O50+O51+O52+O53+O54+O60+O64+O47+O66</f>
        <v>6007.650000000001</v>
      </c>
      <c r="P103" s="28">
        <f t="shared" si="25"/>
        <v>730.0500000000005</v>
      </c>
      <c r="Q103" s="228">
        <f>O103/N103</f>
        <v>1.1383299226921328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762542.7</v>
      </c>
      <c r="F104" s="227">
        <f t="shared" si="26"/>
        <v>745990.59</v>
      </c>
      <c r="G104" s="28">
        <f t="shared" si="26"/>
        <v>-16546.859999999993</v>
      </c>
      <c r="H104" s="228">
        <f>F104/E104</f>
        <v>0.9782935303164007</v>
      </c>
      <c r="I104" s="28">
        <f t="shared" si="26"/>
        <v>-611495.2600000001</v>
      </c>
      <c r="J104" s="228">
        <f>F104/D104</f>
        <v>0.5495362658362916</v>
      </c>
      <c r="K104" s="28">
        <f t="shared" si="26"/>
        <v>36542.33</v>
      </c>
      <c r="L104" s="28">
        <f t="shared" si="26"/>
        <v>1314.2499999999989</v>
      </c>
      <c r="M104" s="28">
        <f t="shared" si="26"/>
        <v>11.836398707771249</v>
      </c>
      <c r="N104" s="28">
        <f t="shared" si="26"/>
        <v>123743.40000000004</v>
      </c>
      <c r="O104" s="227">
        <f t="shared" si="26"/>
        <v>102443.05999999998</v>
      </c>
      <c r="P104" s="28">
        <f t="shared" si="26"/>
        <v>-21300.340000000044</v>
      </c>
      <c r="Q104" s="228">
        <f>O104/N104</f>
        <v>0.8278668599699051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23.869999999995343</v>
      </c>
      <c r="G105" s="28">
        <f t="shared" si="27"/>
        <v>18.62000000000262</v>
      </c>
      <c r="H105" s="228"/>
      <c r="I105" s="28">
        <f t="shared" si="27"/>
        <v>18.619999999995343</v>
      </c>
      <c r="J105" s="228"/>
      <c r="K105" s="28">
        <f t="shared" si="27"/>
        <v>544065.4500000001</v>
      </c>
      <c r="L105" s="28">
        <f t="shared" si="27"/>
        <v>164092.42999999993</v>
      </c>
      <c r="M105" s="28">
        <f t="shared" si="27"/>
        <v>-10.551513307165697</v>
      </c>
      <c r="N105" s="28">
        <f t="shared" si="27"/>
        <v>0</v>
      </c>
      <c r="O105" s="28">
        <f t="shared" si="27"/>
        <v>22.69000000000233</v>
      </c>
      <c r="P105" s="28">
        <f t="shared" si="27"/>
        <v>22.689999999991414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79774.99999999996</v>
      </c>
    </row>
    <row r="108" spans="2:5" ht="15" hidden="1">
      <c r="B108" s="242" t="s">
        <v>153</v>
      </c>
      <c r="E108" s="28">
        <f>E88-E83-E76-E77</f>
        <v>20085.800000000003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75428.66</v>
      </c>
      <c r="F111" s="189">
        <f>F88+F110</f>
        <v>38268.26</v>
      </c>
      <c r="G111" s="190">
        <f>F111-E111</f>
        <v>-37160.4</v>
      </c>
      <c r="H111" s="191">
        <f>F111/E111*100</f>
        <v>50.7343760316039</v>
      </c>
      <c r="I111" s="192">
        <f>F111-D111</f>
        <v>-279795.99</v>
      </c>
      <c r="J111" s="192">
        <f>F111/D111*100</f>
        <v>12.031613109615433</v>
      </c>
      <c r="K111" s="192">
        <v>3039.87</v>
      </c>
      <c r="L111" s="192">
        <f>F111-K111</f>
        <v>35228.39</v>
      </c>
      <c r="M111" s="266">
        <f>F111/K111</f>
        <v>12.588781757114615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837971.36</v>
      </c>
      <c r="F112" s="189">
        <f>F111+F67</f>
        <v>784282.72</v>
      </c>
      <c r="G112" s="190">
        <f>F112-E112</f>
        <v>-53688.640000000014</v>
      </c>
      <c r="H112" s="191">
        <f>F112/E112*100</f>
        <v>93.59302208132746</v>
      </c>
      <c r="I112" s="192">
        <f>F112-D112</f>
        <v>-891272.6300000001</v>
      </c>
      <c r="J112" s="192">
        <f>F112/D112*100</f>
        <v>46.807329880209565</v>
      </c>
      <c r="K112" s="192">
        <f>K89+K111</f>
        <v>606374.85</v>
      </c>
      <c r="L112" s="192">
        <f>F112-K112</f>
        <v>177907.87</v>
      </c>
      <c r="M112" s="266">
        <f>F112/K112</f>
        <v>1.2933958590136119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1388626.96</v>
      </c>
      <c r="F124" s="274">
        <f>F112+F113</f>
        <v>1330111.7999999998</v>
      </c>
      <c r="G124" s="275">
        <f t="shared" si="29"/>
        <v>-58515.16000000015</v>
      </c>
      <c r="H124" s="274">
        <f t="shared" si="31"/>
        <v>95.78611378825597</v>
      </c>
      <c r="I124" s="276">
        <f t="shared" si="30"/>
        <v>-1568312.2400000002</v>
      </c>
      <c r="J124" s="276">
        <f t="shared" si="32"/>
        <v>45.89086281522837</v>
      </c>
      <c r="Q124" s="240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9" width="11.00390625" style="4" hidden="1" customWidth="1"/>
    <col min="20" max="16384" width="9.125" style="4" customWidth="1"/>
  </cols>
  <sheetData>
    <row r="1" spans="1:19" s="1" customFormat="1" ht="26.25" customHeight="1">
      <c r="A1" s="292" t="s">
        <v>203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199</v>
      </c>
      <c r="O3" s="305" t="s">
        <v>200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196</v>
      </c>
      <c r="F4" s="308" t="s">
        <v>33</v>
      </c>
      <c r="G4" s="310" t="s">
        <v>197</v>
      </c>
      <c r="H4" s="303" t="s">
        <v>198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204</v>
      </c>
      <c r="P4" s="310" t="s">
        <v>49</v>
      </c>
      <c r="Q4" s="314" t="s">
        <v>48</v>
      </c>
      <c r="R4" s="90" t="s">
        <v>64</v>
      </c>
      <c r="S4" s="90"/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201</v>
      </c>
      <c r="L5" s="316"/>
      <c r="M5" s="317"/>
      <c r="N5" s="304"/>
      <c r="O5" s="313"/>
      <c r="P5" s="311"/>
      <c r="Q5" s="314"/>
      <c r="R5" s="318" t="s">
        <v>202</v>
      </c>
      <c r="S5" s="31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609470.12</v>
      </c>
      <c r="G8" s="149">
        <f aca="true" t="shared" si="0" ref="G8:G40">F8-E8</f>
        <v>594.5200000000186</v>
      </c>
      <c r="H8" s="150">
        <f>F8/E8*100</f>
        <v>100.09764227701028</v>
      </c>
      <c r="I8" s="151">
        <f>F8-D8</f>
        <v>-688980.9800000001</v>
      </c>
      <c r="J8" s="151">
        <f>F8/D8*100</f>
        <v>46.93824203314241</v>
      </c>
      <c r="K8" s="149">
        <v>465511.42</v>
      </c>
      <c r="L8" s="149">
        <f aca="true" t="shared" si="1" ref="L8:L54">F8-K8</f>
        <v>143958.7</v>
      </c>
      <c r="M8" s="203">
        <f aca="true" t="shared" si="2" ref="M8:M31">F8/K8</f>
        <v>1.3092484820243508</v>
      </c>
      <c r="N8" s="149">
        <f>N9+N15+N18+N19+N23+N17</f>
        <v>104172</v>
      </c>
      <c r="O8" s="149">
        <f>O9+O15+O18+O19+O23+O17</f>
        <v>104374.15999999999</v>
      </c>
      <c r="P8" s="149">
        <f>O8-N8</f>
        <v>202.15999999998894</v>
      </c>
      <c r="Q8" s="149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351542.38</v>
      </c>
      <c r="G9" s="148">
        <f t="shared" si="0"/>
        <v>2302.3800000000047</v>
      </c>
      <c r="H9" s="155">
        <f>F9/E9*100</f>
        <v>100.65925438094148</v>
      </c>
      <c r="I9" s="156">
        <f>F9-D9</f>
        <v>-415102.62</v>
      </c>
      <c r="J9" s="156">
        <f>F9/D9*100</f>
        <v>45.854649805320584</v>
      </c>
      <c r="K9" s="225">
        <v>261442.54</v>
      </c>
      <c r="L9" s="157">
        <f t="shared" si="1"/>
        <v>90099.84</v>
      </c>
      <c r="M9" s="204">
        <f t="shared" si="2"/>
        <v>1.344625782781945</v>
      </c>
      <c r="N9" s="155">
        <f>E9-травень!E9</f>
        <v>70400</v>
      </c>
      <c r="O9" s="158">
        <f>F9-травень!F9</f>
        <v>69910.79999999999</v>
      </c>
      <c r="P9" s="159">
        <f>O9-N9</f>
        <v>-489.20000000001164</v>
      </c>
      <c r="Q9" s="156">
        <f>O9/N9*100</f>
        <v>99.30511363636361</v>
      </c>
      <c r="R9" s="99">
        <v>71000</v>
      </c>
      <c r="S9" s="99">
        <f>O9-R9</f>
        <v>-1089.2000000000116</v>
      </c>
    </row>
    <row r="10" spans="1:19" s="6" customFormat="1" ht="15" customHeight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322544.76</v>
      </c>
      <c r="G10" s="102">
        <f t="shared" si="0"/>
        <v>4480.760000000009</v>
      </c>
      <c r="H10" s="29">
        <f aca="true" t="shared" si="3" ref="H10:H39">F10/E10*100</f>
        <v>101.40876050103125</v>
      </c>
      <c r="I10" s="103">
        <f aca="true" t="shared" si="4" ref="I10:I40">F10-D10</f>
        <v>-378772.24</v>
      </c>
      <c r="J10" s="103">
        <f aca="true" t="shared" si="5" ref="J10:J39">F10/D10*100</f>
        <v>45.991293523470844</v>
      </c>
      <c r="K10" s="105">
        <v>231268.41</v>
      </c>
      <c r="L10" s="105">
        <f t="shared" si="1"/>
        <v>91276.35</v>
      </c>
      <c r="M10" s="205">
        <f t="shared" si="2"/>
        <v>1.394677119975011</v>
      </c>
      <c r="N10" s="104">
        <f>E10-травень!E10</f>
        <v>64904</v>
      </c>
      <c r="O10" s="142">
        <f>F10-травень!F10</f>
        <v>64965.580000000016</v>
      </c>
      <c r="P10" s="105">
        <f aca="true" t="shared" si="6" ref="P10:P40">O10-N10</f>
        <v>61.5800000000163</v>
      </c>
      <c r="Q10" s="103">
        <f aca="true" t="shared" si="7" ref="Q10:Q27">O10/N10*100</f>
        <v>100.09487858991744</v>
      </c>
      <c r="R10" s="36"/>
      <c r="S10" s="99">
        <f aca="true" t="shared" si="8" ref="S10:S35">O10-R10</f>
        <v>64965.580000000016</v>
      </c>
    </row>
    <row r="11" spans="1:19" s="6" customFormat="1" ht="15" customHeight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19085.89</v>
      </c>
      <c r="G11" s="102">
        <f t="shared" si="0"/>
        <v>-3114.1100000000006</v>
      </c>
      <c r="H11" s="29">
        <f t="shared" si="3"/>
        <v>85.97247747747747</v>
      </c>
      <c r="I11" s="103">
        <f t="shared" si="4"/>
        <v>-27420.11</v>
      </c>
      <c r="J11" s="103">
        <f t="shared" si="5"/>
        <v>41.039629295144714</v>
      </c>
      <c r="K11" s="105">
        <v>18032.25</v>
      </c>
      <c r="L11" s="105">
        <f t="shared" si="1"/>
        <v>1053.6399999999994</v>
      </c>
      <c r="M11" s="205">
        <f t="shared" si="2"/>
        <v>1.0584308669189924</v>
      </c>
      <c r="N11" s="104">
        <f>E11-травень!E11</f>
        <v>3840</v>
      </c>
      <c r="O11" s="142">
        <f>F11-травень!F11</f>
        <v>3265.99</v>
      </c>
      <c r="P11" s="105">
        <f t="shared" si="6"/>
        <v>-574.0100000000002</v>
      </c>
      <c r="Q11" s="103">
        <f t="shared" si="7"/>
        <v>85.05182291666667</v>
      </c>
      <c r="R11" s="36"/>
      <c r="S11" s="99">
        <f t="shared" si="8"/>
        <v>3265.99</v>
      </c>
    </row>
    <row r="12" spans="1:19" s="6" customFormat="1" ht="15" customHeight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4513.03</v>
      </c>
      <c r="G12" s="102">
        <f t="shared" si="0"/>
        <v>673.0299999999997</v>
      </c>
      <c r="H12" s="29">
        <f t="shared" si="3"/>
        <v>117.52682291666665</v>
      </c>
      <c r="I12" s="103">
        <f t="shared" si="4"/>
        <v>-3766.9700000000003</v>
      </c>
      <c r="J12" s="103">
        <f t="shared" si="5"/>
        <v>54.50519323671498</v>
      </c>
      <c r="K12" s="105">
        <v>5288.66</v>
      </c>
      <c r="L12" s="105">
        <f t="shared" si="1"/>
        <v>-775.6300000000001</v>
      </c>
      <c r="M12" s="205">
        <f t="shared" si="2"/>
        <v>0.85334092189704</v>
      </c>
      <c r="N12" s="104">
        <f>E12-травень!E12</f>
        <v>900</v>
      </c>
      <c r="O12" s="142">
        <f>F12-травень!F12</f>
        <v>770.7699999999995</v>
      </c>
      <c r="P12" s="105">
        <f t="shared" si="6"/>
        <v>-129.23000000000047</v>
      </c>
      <c r="Q12" s="103">
        <f t="shared" si="7"/>
        <v>85.64111111111106</v>
      </c>
      <c r="R12" s="36"/>
      <c r="S12" s="99">
        <f t="shared" si="8"/>
        <v>770.7699999999995</v>
      </c>
    </row>
    <row r="13" spans="1:19" s="6" customFormat="1" ht="15" customHeight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4691.17</v>
      </c>
      <c r="G13" s="102">
        <f t="shared" si="0"/>
        <v>131.17000000000007</v>
      </c>
      <c r="H13" s="29">
        <f t="shared" si="3"/>
        <v>102.8765350877193</v>
      </c>
      <c r="I13" s="103">
        <f t="shared" si="4"/>
        <v>-4698.83</v>
      </c>
      <c r="J13" s="103">
        <f t="shared" si="5"/>
        <v>49.95921192758254</v>
      </c>
      <c r="K13" s="105">
        <v>4452.61</v>
      </c>
      <c r="L13" s="105">
        <f t="shared" si="1"/>
        <v>238.5600000000004</v>
      </c>
      <c r="M13" s="205">
        <f t="shared" si="2"/>
        <v>1.053577564619403</v>
      </c>
      <c r="N13" s="104">
        <f>E13-травень!E13</f>
        <v>660</v>
      </c>
      <c r="O13" s="142">
        <f>F13-травень!F13</f>
        <v>808.5799999999999</v>
      </c>
      <c r="P13" s="105">
        <f t="shared" si="6"/>
        <v>148.57999999999993</v>
      </c>
      <c r="Q13" s="103">
        <f t="shared" si="7"/>
        <v>122.5121212121212</v>
      </c>
      <c r="R13" s="36"/>
      <c r="S13" s="99">
        <f t="shared" si="8"/>
        <v>808.5799999999999</v>
      </c>
    </row>
    <row r="14" spans="1:19" s="6" customFormat="1" ht="15" customHeight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707.53</v>
      </c>
      <c r="G14" s="102">
        <f t="shared" si="0"/>
        <v>131.52999999999997</v>
      </c>
      <c r="H14" s="29">
        <f t="shared" si="3"/>
        <v>122.83506944444444</v>
      </c>
      <c r="I14" s="103">
        <f t="shared" si="4"/>
        <v>-444.47</v>
      </c>
      <c r="J14" s="103">
        <f t="shared" si="5"/>
        <v>61.41753472222222</v>
      </c>
      <c r="K14" s="105">
        <v>2400.61</v>
      </c>
      <c r="L14" s="105">
        <f t="shared" si="1"/>
        <v>-1693.0800000000002</v>
      </c>
      <c r="M14" s="205">
        <f t="shared" si="2"/>
        <v>0.29472925631402014</v>
      </c>
      <c r="N14" s="104">
        <f>E14-травень!E14</f>
        <v>96</v>
      </c>
      <c r="O14" s="142">
        <f>F14-травень!F14</f>
        <v>99.88</v>
      </c>
      <c r="P14" s="105">
        <f t="shared" si="6"/>
        <v>3.8799999999999955</v>
      </c>
      <c r="Q14" s="103">
        <f t="shared" si="7"/>
        <v>104.04166666666666</v>
      </c>
      <c r="R14" s="36"/>
      <c r="S14" s="99">
        <f t="shared" si="8"/>
        <v>99.88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E17-травень!E17</f>
        <v>0</v>
      </c>
      <c r="O17" s="166">
        <f>F17-травень!F17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53960.11</v>
      </c>
      <c r="G19" s="160">
        <f t="shared" si="0"/>
        <v>-5639.889999999999</v>
      </c>
      <c r="H19" s="162">
        <f t="shared" si="3"/>
        <v>90.53709731543624</v>
      </c>
      <c r="I19" s="163">
        <f t="shared" si="4"/>
        <v>-76039.89</v>
      </c>
      <c r="J19" s="163">
        <f t="shared" si="5"/>
        <v>41.507776923076925</v>
      </c>
      <c r="K19" s="159">
        <v>44512.02</v>
      </c>
      <c r="L19" s="165">
        <f t="shared" si="1"/>
        <v>9448.090000000004</v>
      </c>
      <c r="M19" s="211">
        <f t="shared" si="2"/>
        <v>1.2122592953543785</v>
      </c>
      <c r="N19" s="162">
        <f>E19-травень!E19</f>
        <v>11200</v>
      </c>
      <c r="O19" s="166">
        <f>F19-травень!F19</f>
        <v>8965.020000000004</v>
      </c>
      <c r="P19" s="165">
        <f t="shared" si="6"/>
        <v>-2234.979999999996</v>
      </c>
      <c r="Q19" s="163">
        <f t="shared" si="7"/>
        <v>80.04482142857147</v>
      </c>
      <c r="R19" s="291">
        <v>8800</v>
      </c>
      <c r="S19" s="99">
        <f t="shared" si="8"/>
        <v>165.02000000000407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31235.26</v>
      </c>
      <c r="G20" s="250">
        <f t="shared" si="0"/>
        <v>-4664.740000000002</v>
      </c>
      <c r="H20" s="193">
        <f t="shared" si="3"/>
        <v>87.00629526462396</v>
      </c>
      <c r="I20" s="251">
        <f t="shared" si="4"/>
        <v>-45264.740000000005</v>
      </c>
      <c r="J20" s="251">
        <f t="shared" si="5"/>
        <v>40.83040522875817</v>
      </c>
      <c r="K20" s="252">
        <v>44512.02</v>
      </c>
      <c r="L20" s="164">
        <f t="shared" si="1"/>
        <v>-13276.759999999998</v>
      </c>
      <c r="M20" s="253">
        <f t="shared" si="2"/>
        <v>0.7017264100797942</v>
      </c>
      <c r="N20" s="193">
        <f>E20-травень!E20</f>
        <v>6250</v>
      </c>
      <c r="O20" s="177">
        <f>F20-травень!F20</f>
        <v>5106.769999999997</v>
      </c>
      <c r="P20" s="164">
        <f t="shared" si="6"/>
        <v>-1143.2300000000032</v>
      </c>
      <c r="Q20" s="251">
        <f t="shared" si="7"/>
        <v>81.70831999999994</v>
      </c>
      <c r="R20" s="103">
        <v>4450</v>
      </c>
      <c r="S20" s="103">
        <f t="shared" si="8"/>
        <v>656.7699999999968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4748.33</v>
      </c>
      <c r="G21" s="250">
        <f t="shared" si="0"/>
        <v>-151.67000000000007</v>
      </c>
      <c r="H21" s="193"/>
      <c r="I21" s="251">
        <f t="shared" si="4"/>
        <v>-5951.67</v>
      </c>
      <c r="J21" s="251">
        <f t="shared" si="5"/>
        <v>44.376915887850465</v>
      </c>
      <c r="K21" s="252">
        <v>0</v>
      </c>
      <c r="L21" s="164">
        <f t="shared" si="1"/>
        <v>4748.33</v>
      </c>
      <c r="M21" s="253"/>
      <c r="N21" s="193">
        <f>E21-травень!E21</f>
        <v>950</v>
      </c>
      <c r="O21" s="177">
        <f>F21-травень!F21</f>
        <v>654.6399999999999</v>
      </c>
      <c r="P21" s="164">
        <f t="shared" si="6"/>
        <v>-295.3600000000001</v>
      </c>
      <c r="Q21" s="251"/>
      <c r="R21" s="103">
        <v>900</v>
      </c>
      <c r="S21" s="103">
        <f t="shared" si="8"/>
        <v>-245.36000000000013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17976.52</v>
      </c>
      <c r="G22" s="250">
        <f t="shared" si="0"/>
        <v>-823.4799999999996</v>
      </c>
      <c r="H22" s="193"/>
      <c r="I22" s="251">
        <f t="shared" si="4"/>
        <v>-24823.48</v>
      </c>
      <c r="J22" s="251">
        <f t="shared" si="5"/>
        <v>42.001214953271024</v>
      </c>
      <c r="K22" s="252">
        <v>0</v>
      </c>
      <c r="L22" s="164">
        <f t="shared" si="1"/>
        <v>17976.52</v>
      </c>
      <c r="M22" s="253"/>
      <c r="N22" s="193">
        <f>E22-травень!E22</f>
        <v>4000</v>
      </c>
      <c r="O22" s="177">
        <f>F22-травень!F22</f>
        <v>3203.6000000000004</v>
      </c>
      <c r="P22" s="164">
        <f t="shared" si="6"/>
        <v>-796.3999999999996</v>
      </c>
      <c r="Q22" s="251"/>
      <c r="R22" s="103">
        <v>3800</v>
      </c>
      <c r="S22" s="103">
        <f t="shared" si="8"/>
        <v>-596.3999999999996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203804.12</v>
      </c>
      <c r="G23" s="148">
        <f t="shared" si="0"/>
        <v>4179.520000000019</v>
      </c>
      <c r="H23" s="155">
        <f t="shared" si="3"/>
        <v>102.09368985585945</v>
      </c>
      <c r="I23" s="156">
        <f t="shared" si="4"/>
        <v>-197325.97999999998</v>
      </c>
      <c r="J23" s="156">
        <f t="shared" si="5"/>
        <v>50.80748614975541</v>
      </c>
      <c r="K23" s="156">
        <v>159141.65</v>
      </c>
      <c r="L23" s="159">
        <f t="shared" si="1"/>
        <v>44662.47</v>
      </c>
      <c r="M23" s="207">
        <f t="shared" si="2"/>
        <v>1.2806460156722015</v>
      </c>
      <c r="N23" s="155">
        <f>E23-травень!E23</f>
        <v>22572</v>
      </c>
      <c r="O23" s="158">
        <f>F23-травень!F23</f>
        <v>25498.339999999997</v>
      </c>
      <c r="P23" s="159">
        <f t="shared" si="6"/>
        <v>2926.3399999999965</v>
      </c>
      <c r="Q23" s="156">
        <f t="shared" si="7"/>
        <v>112.96446925394292</v>
      </c>
      <c r="R23" s="285">
        <f>R24+R33+R35</f>
        <v>22714</v>
      </c>
      <c r="S23" s="291">
        <f t="shared" si="8"/>
        <v>2784.3399999999965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99393.67</v>
      </c>
      <c r="G24" s="148">
        <f t="shared" si="0"/>
        <v>720.7700000000041</v>
      </c>
      <c r="H24" s="155">
        <f t="shared" si="3"/>
        <v>100.73046398757917</v>
      </c>
      <c r="I24" s="156">
        <f t="shared" si="4"/>
        <v>-107227.33</v>
      </c>
      <c r="J24" s="156">
        <f t="shared" si="5"/>
        <v>48.10434079788599</v>
      </c>
      <c r="K24" s="156">
        <v>85994.38</v>
      </c>
      <c r="L24" s="159">
        <f t="shared" si="1"/>
        <v>13399.289999999994</v>
      </c>
      <c r="M24" s="207">
        <f t="shared" si="2"/>
        <v>1.1558158800609992</v>
      </c>
      <c r="N24" s="155">
        <f>E24-травень!E24</f>
        <v>15965</v>
      </c>
      <c r="O24" s="158">
        <f>F24-травень!F24</f>
        <v>17661.539999999994</v>
      </c>
      <c r="P24" s="159">
        <f t="shared" si="6"/>
        <v>1696.5399999999936</v>
      </c>
      <c r="Q24" s="156">
        <f t="shared" si="7"/>
        <v>110.62662073285307</v>
      </c>
      <c r="R24" s="290">
        <f>R25+R28+R29</f>
        <v>15007</v>
      </c>
      <c r="S24" s="290">
        <f t="shared" si="8"/>
        <v>2654.5399999999936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11085.53</v>
      </c>
      <c r="G25" s="169">
        <f t="shared" si="0"/>
        <v>696.4300000000003</v>
      </c>
      <c r="H25" s="171">
        <f t="shared" si="3"/>
        <v>106.70346805786835</v>
      </c>
      <c r="I25" s="172">
        <f t="shared" si="4"/>
        <v>-11723.47</v>
      </c>
      <c r="J25" s="172">
        <f t="shared" si="5"/>
        <v>48.60156078740848</v>
      </c>
      <c r="K25" s="173">
        <v>9233.59</v>
      </c>
      <c r="L25" s="164">
        <f t="shared" si="1"/>
        <v>1851.9400000000005</v>
      </c>
      <c r="M25" s="213">
        <f t="shared" si="2"/>
        <v>1.200565543845893</v>
      </c>
      <c r="N25" s="193">
        <f>E25-травень!E25</f>
        <v>805</v>
      </c>
      <c r="O25" s="177">
        <f>F25-травень!F25</f>
        <v>949.4899999999998</v>
      </c>
      <c r="P25" s="175">
        <f t="shared" si="6"/>
        <v>144.48999999999978</v>
      </c>
      <c r="Q25" s="172">
        <f t="shared" si="7"/>
        <v>117.94906832298133</v>
      </c>
      <c r="R25" s="103">
        <v>800</v>
      </c>
      <c r="S25" s="103">
        <f t="shared" si="8"/>
        <v>149.48999999999978</v>
      </c>
    </row>
    <row r="26" spans="1:19" s="6" customFormat="1" ht="18" customHeight="1">
      <c r="A26" s="8"/>
      <c r="B26" s="194" t="s">
        <v>107</v>
      </c>
      <c r="C26" s="195"/>
      <c r="D26" s="196">
        <v>1822.3</v>
      </c>
      <c r="E26" s="196">
        <v>710</v>
      </c>
      <c r="F26" s="161">
        <v>213.26</v>
      </c>
      <c r="G26" s="196">
        <f t="shared" si="0"/>
        <v>-496.74</v>
      </c>
      <c r="H26" s="197">
        <f t="shared" si="3"/>
        <v>30.036619718309858</v>
      </c>
      <c r="I26" s="198">
        <f t="shared" si="4"/>
        <v>-1609.04</v>
      </c>
      <c r="J26" s="198">
        <f t="shared" si="5"/>
        <v>11.702793173462108</v>
      </c>
      <c r="K26" s="198">
        <v>342.1</v>
      </c>
      <c r="L26" s="198">
        <f t="shared" si="1"/>
        <v>-128.84000000000003</v>
      </c>
      <c r="M26" s="226">
        <f t="shared" si="2"/>
        <v>0.6233849751534638</v>
      </c>
      <c r="N26" s="234">
        <f>E26-травень!E26</f>
        <v>105</v>
      </c>
      <c r="O26" s="234">
        <f>F26-травень!F26</f>
        <v>15.98999999999998</v>
      </c>
      <c r="P26" s="198">
        <f t="shared" si="6"/>
        <v>-89.01000000000002</v>
      </c>
      <c r="Q26" s="198">
        <f t="shared" si="7"/>
        <v>15.22857142857141</v>
      </c>
      <c r="R26" s="103"/>
      <c r="S26" s="103">
        <f t="shared" si="8"/>
        <v>15.98999999999998</v>
      </c>
    </row>
    <row r="27" spans="1:19" s="6" customFormat="1" ht="18" customHeight="1">
      <c r="A27" s="8"/>
      <c r="B27" s="194" t="s">
        <v>108</v>
      </c>
      <c r="C27" s="195"/>
      <c r="D27" s="196">
        <v>20986.7</v>
      </c>
      <c r="E27" s="196">
        <v>9679.1</v>
      </c>
      <c r="F27" s="161">
        <v>10872.26</v>
      </c>
      <c r="G27" s="196">
        <f t="shared" si="0"/>
        <v>1193.1599999999999</v>
      </c>
      <c r="H27" s="197">
        <f t="shared" si="3"/>
        <v>112.32717917988242</v>
      </c>
      <c r="I27" s="198">
        <f t="shared" si="4"/>
        <v>-10114.44</v>
      </c>
      <c r="J27" s="198">
        <f t="shared" si="5"/>
        <v>51.80547680197458</v>
      </c>
      <c r="K27" s="198">
        <v>8891.49</v>
      </c>
      <c r="L27" s="198">
        <f t="shared" si="1"/>
        <v>1980.7700000000004</v>
      </c>
      <c r="M27" s="226">
        <f t="shared" si="2"/>
        <v>1.2227714365083917</v>
      </c>
      <c r="N27" s="234">
        <f>E27-травень!E27</f>
        <v>700</v>
      </c>
      <c r="O27" s="234">
        <f>F27-травень!F27</f>
        <v>933.4899999999998</v>
      </c>
      <c r="P27" s="198">
        <f t="shared" si="6"/>
        <v>233.48999999999978</v>
      </c>
      <c r="Q27" s="198">
        <f t="shared" si="7"/>
        <v>133.35571428571424</v>
      </c>
      <c r="R27" s="103"/>
      <c r="S27" s="103">
        <f t="shared" si="8"/>
        <v>933.4899999999998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-89.23</v>
      </c>
      <c r="G28" s="169">
        <f t="shared" si="0"/>
        <v>-223.03000000000003</v>
      </c>
      <c r="H28" s="171">
        <f t="shared" si="3"/>
        <v>-66.68908819133034</v>
      </c>
      <c r="I28" s="172">
        <f t="shared" si="4"/>
        <v>-909.23</v>
      </c>
      <c r="J28" s="172">
        <f t="shared" si="5"/>
        <v>-10.88170731707317</v>
      </c>
      <c r="K28" s="172">
        <v>435.05</v>
      </c>
      <c r="L28" s="172">
        <f t="shared" si="1"/>
        <v>-524.28</v>
      </c>
      <c r="M28" s="210">
        <f t="shared" si="2"/>
        <v>-0.2051028617400299</v>
      </c>
      <c r="N28" s="193">
        <f>E28-травень!E28</f>
        <v>5</v>
      </c>
      <c r="O28" s="177">
        <f>F28-травень!F28</f>
        <v>-43.75000000000001</v>
      </c>
      <c r="P28" s="175">
        <f t="shared" si="6"/>
        <v>-48.75000000000001</v>
      </c>
      <c r="Q28" s="172">
        <f>O28/N28*100</f>
        <v>-875.0000000000002</v>
      </c>
      <c r="R28" s="103">
        <v>-25</v>
      </c>
      <c r="S28" s="103">
        <f t="shared" si="8"/>
        <v>-18.750000000000007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88397.37</v>
      </c>
      <c r="G29" s="169">
        <f t="shared" si="0"/>
        <v>247.36999999999534</v>
      </c>
      <c r="H29" s="171">
        <f t="shared" si="3"/>
        <v>100.28062393647193</v>
      </c>
      <c r="I29" s="172">
        <f t="shared" si="4"/>
        <v>-94594.63</v>
      </c>
      <c r="J29" s="172">
        <f t="shared" si="5"/>
        <v>48.3066855381656</v>
      </c>
      <c r="K29" s="173">
        <v>76325.75</v>
      </c>
      <c r="L29" s="173">
        <f t="shared" si="1"/>
        <v>12071.619999999995</v>
      </c>
      <c r="M29" s="209">
        <f t="shared" si="2"/>
        <v>1.1581592057726258</v>
      </c>
      <c r="N29" s="193">
        <f>E29-травень!E29</f>
        <v>15155</v>
      </c>
      <c r="O29" s="177">
        <f>F29-травень!F29</f>
        <v>16755.79999999999</v>
      </c>
      <c r="P29" s="175">
        <f t="shared" si="6"/>
        <v>1600.7999999999884</v>
      </c>
      <c r="Q29" s="172">
        <f>O29/N29*100</f>
        <v>110.56285054437471</v>
      </c>
      <c r="R29" s="103">
        <v>14232</v>
      </c>
      <c r="S29" s="103">
        <f t="shared" si="8"/>
        <v>2523.7999999999884</v>
      </c>
    </row>
    <row r="30" spans="1:19" s="6" customFormat="1" ht="18" customHeight="1">
      <c r="A30" s="8"/>
      <c r="B30" s="194" t="s">
        <v>109</v>
      </c>
      <c r="C30" s="195"/>
      <c r="D30" s="196">
        <v>57533</v>
      </c>
      <c r="E30" s="196">
        <v>26780</v>
      </c>
      <c r="F30" s="161">
        <v>30657.95</v>
      </c>
      <c r="G30" s="196">
        <f t="shared" si="0"/>
        <v>3877.9500000000007</v>
      </c>
      <c r="H30" s="197">
        <f t="shared" si="3"/>
        <v>114.48076923076924</v>
      </c>
      <c r="I30" s="198">
        <f t="shared" si="4"/>
        <v>-26875.05</v>
      </c>
      <c r="J30" s="198">
        <f t="shared" si="5"/>
        <v>53.28759146924374</v>
      </c>
      <c r="K30" s="198">
        <v>23736.85</v>
      </c>
      <c r="L30" s="198">
        <f t="shared" si="1"/>
        <v>6921.100000000002</v>
      </c>
      <c r="M30" s="226">
        <f t="shared" si="2"/>
        <v>1.291576177968012</v>
      </c>
      <c r="N30" s="234">
        <f>E30-травень!E30</f>
        <v>4700</v>
      </c>
      <c r="O30" s="234">
        <f>F30-травень!F30</f>
        <v>6506.709999999999</v>
      </c>
      <c r="P30" s="198">
        <f t="shared" si="6"/>
        <v>1806.7099999999991</v>
      </c>
      <c r="Q30" s="198">
        <f>O30/N30*100</f>
        <v>138.4406382978723</v>
      </c>
      <c r="R30" s="106"/>
      <c r="S30" s="99">
        <f t="shared" si="8"/>
        <v>6506.709999999999</v>
      </c>
    </row>
    <row r="31" spans="1:19" s="6" customFormat="1" ht="18" customHeight="1">
      <c r="A31" s="8"/>
      <c r="B31" s="194" t="s">
        <v>110</v>
      </c>
      <c r="C31" s="195"/>
      <c r="D31" s="196">
        <v>125459</v>
      </c>
      <c r="E31" s="196">
        <v>61370</v>
      </c>
      <c r="F31" s="161">
        <v>57739.42</v>
      </c>
      <c r="G31" s="196">
        <f t="shared" si="0"/>
        <v>-3630.5800000000017</v>
      </c>
      <c r="H31" s="197">
        <f t="shared" si="3"/>
        <v>94.08411275867688</v>
      </c>
      <c r="I31" s="198">
        <f t="shared" si="4"/>
        <v>-67719.58</v>
      </c>
      <c r="J31" s="198">
        <f t="shared" si="5"/>
        <v>46.022541228608546</v>
      </c>
      <c r="K31" s="198">
        <v>52588.89</v>
      </c>
      <c r="L31" s="198">
        <f t="shared" si="1"/>
        <v>5150.529999999999</v>
      </c>
      <c r="M31" s="226">
        <f t="shared" si="2"/>
        <v>1.0979395077553453</v>
      </c>
      <c r="N31" s="234">
        <f>E31-травень!E31</f>
        <v>10455</v>
      </c>
      <c r="O31" s="234">
        <f>F31-травень!F31</f>
        <v>10249.089999999997</v>
      </c>
      <c r="P31" s="198">
        <f t="shared" si="6"/>
        <v>-205.9100000000035</v>
      </c>
      <c r="Q31" s="198">
        <f>O31/N31*100</f>
        <v>98.03051171688185</v>
      </c>
      <c r="R31" s="106"/>
      <c r="S31" s="99">
        <f t="shared" si="8"/>
        <v>10249.089999999997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79.23</v>
      </c>
      <c r="G33" s="148">
        <f t="shared" si="0"/>
        <v>33.230000000000004</v>
      </c>
      <c r="H33" s="155">
        <f t="shared" si="3"/>
        <v>172.23913043478262</v>
      </c>
      <c r="I33" s="156">
        <f t="shared" si="4"/>
        <v>-35.769999999999996</v>
      </c>
      <c r="J33" s="156">
        <f t="shared" si="5"/>
        <v>68.89565217391305</v>
      </c>
      <c r="K33" s="156">
        <v>55.62</v>
      </c>
      <c r="L33" s="156">
        <f t="shared" si="1"/>
        <v>23.610000000000007</v>
      </c>
      <c r="M33" s="208">
        <f>F33/K33</f>
        <v>1.424487594390507</v>
      </c>
      <c r="N33" s="155">
        <f>E33-травень!E33</f>
        <v>7</v>
      </c>
      <c r="O33" s="158">
        <f>F33-травень!F33</f>
        <v>4</v>
      </c>
      <c r="P33" s="159">
        <f t="shared" si="6"/>
        <v>-3</v>
      </c>
      <c r="Q33" s="156">
        <f>O33/N33*100</f>
        <v>57.14285714285714</v>
      </c>
      <c r="R33" s="290">
        <v>7</v>
      </c>
      <c r="S33" s="290">
        <f t="shared" si="8"/>
        <v>-3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-31.32</v>
      </c>
      <c r="G34" s="148">
        <f t="shared" si="0"/>
        <v>-31.32</v>
      </c>
      <c r="H34" s="155"/>
      <c r="I34" s="156">
        <f t="shared" si="4"/>
        <v>-31.32</v>
      </c>
      <c r="J34" s="156"/>
      <c r="K34" s="156">
        <v>-125.04</v>
      </c>
      <c r="L34" s="156">
        <f t="shared" si="1"/>
        <v>93.72</v>
      </c>
      <c r="M34" s="208">
        <f>F34/K34</f>
        <v>0.2504798464491363</v>
      </c>
      <c r="N34" s="155">
        <f>E34-травень!E34</f>
        <v>0</v>
      </c>
      <c r="O34" s="158">
        <f>F34-травень!F34</f>
        <v>-4.550000000000001</v>
      </c>
      <c r="P34" s="159">
        <f t="shared" si="6"/>
        <v>-4.550000000000001</v>
      </c>
      <c r="Q34" s="156"/>
      <c r="R34" s="290"/>
      <c r="S34" s="290">
        <f t="shared" si="8"/>
        <v>-4.550000000000001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104362.34</v>
      </c>
      <c r="G35" s="160">
        <f t="shared" si="0"/>
        <v>3456.6399999999994</v>
      </c>
      <c r="H35" s="162">
        <f t="shared" si="3"/>
        <v>103.42561421208119</v>
      </c>
      <c r="I35" s="163">
        <f t="shared" si="4"/>
        <v>-90031.76000000001</v>
      </c>
      <c r="J35" s="163">
        <f t="shared" si="5"/>
        <v>53.6859606335789</v>
      </c>
      <c r="K35" s="176">
        <v>73216.69</v>
      </c>
      <c r="L35" s="176">
        <f>F35-K35</f>
        <v>31145.649999999994</v>
      </c>
      <c r="M35" s="224">
        <f>F35/K35</f>
        <v>1.4253900306064096</v>
      </c>
      <c r="N35" s="155">
        <f>E35-травень!E35</f>
        <v>6600</v>
      </c>
      <c r="O35" s="158">
        <f>F35-травень!F35</f>
        <v>7837.349999999991</v>
      </c>
      <c r="P35" s="165">
        <f t="shared" si="6"/>
        <v>1237.3499999999913</v>
      </c>
      <c r="Q35" s="163">
        <f>O35/N35*100</f>
        <v>118.74772727272713</v>
      </c>
      <c r="R35" s="290">
        <v>7700</v>
      </c>
      <c r="S35" s="290">
        <f t="shared" si="8"/>
        <v>137.34999999999127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3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20288.06</v>
      </c>
      <c r="G37" s="102">
        <f t="shared" si="0"/>
        <v>268.0600000000013</v>
      </c>
      <c r="H37" s="104">
        <f t="shared" si="3"/>
        <v>101.33896103896105</v>
      </c>
      <c r="I37" s="103">
        <f t="shared" si="4"/>
        <v>-20711.94</v>
      </c>
      <c r="J37" s="103">
        <f t="shared" si="5"/>
        <v>49.483073170731714</v>
      </c>
      <c r="K37" s="126">
        <v>18313.06</v>
      </c>
      <c r="L37" s="126">
        <f t="shared" si="1"/>
        <v>1975</v>
      </c>
      <c r="M37" s="214">
        <f t="shared" si="9"/>
        <v>1.1078465313825214</v>
      </c>
      <c r="N37" s="104">
        <f>E37-травень!E37</f>
        <v>1100</v>
      </c>
      <c r="O37" s="142">
        <f>F37-травень!F37</f>
        <v>1026.3700000000026</v>
      </c>
      <c r="P37" s="105">
        <f t="shared" si="6"/>
        <v>-73.62999999999738</v>
      </c>
      <c r="Q37" s="103">
        <f>O37/N37*100</f>
        <v>93.30636363636387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84050.77</v>
      </c>
      <c r="G38" s="102">
        <f t="shared" si="0"/>
        <v>3190.770000000004</v>
      </c>
      <c r="H38" s="104">
        <f t="shared" si="3"/>
        <v>103.94604254266635</v>
      </c>
      <c r="I38" s="103">
        <f t="shared" si="4"/>
        <v>-69288.33</v>
      </c>
      <c r="J38" s="103">
        <f t="shared" si="5"/>
        <v>54.813658095032515</v>
      </c>
      <c r="K38" s="126">
        <v>54889.45</v>
      </c>
      <c r="L38" s="126">
        <f t="shared" si="1"/>
        <v>29161.320000000007</v>
      </c>
      <c r="M38" s="214">
        <f t="shared" si="9"/>
        <v>1.5312736782751515</v>
      </c>
      <c r="N38" s="104">
        <f>E38-травень!E38</f>
        <v>5500</v>
      </c>
      <c r="O38" s="142">
        <f>F38-травень!F38</f>
        <v>6810.580000000002</v>
      </c>
      <c r="P38" s="105">
        <f t="shared" si="6"/>
        <v>1310.5800000000017</v>
      </c>
      <c r="Q38" s="103">
        <f>O38/N38*100</f>
        <v>123.8287272727273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23.5</v>
      </c>
      <c r="G39" s="102">
        <f t="shared" si="0"/>
        <v>-2.1999999999999993</v>
      </c>
      <c r="H39" s="104">
        <f t="shared" si="3"/>
        <v>91.43968871595331</v>
      </c>
      <c r="I39" s="103">
        <f t="shared" si="4"/>
        <v>-31.5</v>
      </c>
      <c r="J39" s="103">
        <f t="shared" si="5"/>
        <v>42.72727272727273</v>
      </c>
      <c r="K39" s="126">
        <v>14.01</v>
      </c>
      <c r="L39" s="126">
        <f t="shared" si="1"/>
        <v>9.49</v>
      </c>
      <c r="M39" s="214">
        <f t="shared" si="9"/>
        <v>1.6773733047822983</v>
      </c>
      <c r="N39" s="104">
        <f>E39-травень!E39</f>
        <v>0</v>
      </c>
      <c r="O39" s="142">
        <f>F39-травень!F39</f>
        <v>0.41000000000000014</v>
      </c>
      <c r="P39" s="105">
        <f t="shared" si="6"/>
        <v>0.41000000000000014</v>
      </c>
      <c r="Q39" s="103"/>
      <c r="R39" s="106"/>
      <c r="S39" s="106"/>
    </row>
    <row r="40" spans="1:19" s="6" customFormat="1" ht="15" customHeight="1">
      <c r="A40" s="8"/>
      <c r="B40" s="229" t="s">
        <v>211</v>
      </c>
      <c r="C40" s="42">
        <v>220102</v>
      </c>
      <c r="D40" s="33">
        <v>0</v>
      </c>
      <c r="E40" s="33">
        <v>0</v>
      </c>
      <c r="F40" s="287">
        <v>0.69</v>
      </c>
      <c r="G40" s="33">
        <f t="shared" si="0"/>
        <v>0.69</v>
      </c>
      <c r="H40" s="29"/>
      <c r="I40" s="36">
        <f t="shared" si="4"/>
        <v>0.69</v>
      </c>
      <c r="J40" s="36"/>
      <c r="K40" s="118">
        <v>0</v>
      </c>
      <c r="L40" s="118">
        <f t="shared" si="1"/>
        <v>0.69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0.33999999999999997</v>
      </c>
      <c r="P40" s="35">
        <f t="shared" si="6"/>
        <v>0.33999999999999997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34058.46000000001</v>
      </c>
      <c r="G41" s="149">
        <f>G42+G43+G44+G45+G46+G48+G50+G51+G52+G53+G54+G59+G60+G64</f>
        <v>4118.259999999999</v>
      </c>
      <c r="H41" s="150">
        <f>F41/E41*100</f>
        <v>113.84659096606846</v>
      </c>
      <c r="I41" s="151">
        <f>F41-D41</f>
        <v>-24966.539999999994</v>
      </c>
      <c r="J41" s="151">
        <f>F41/D41*100</f>
        <v>57.701753494282094</v>
      </c>
      <c r="K41" s="149">
        <v>29260.66</v>
      </c>
      <c r="L41" s="149">
        <f t="shared" si="1"/>
        <v>4797.800000000007</v>
      </c>
      <c r="M41" s="203">
        <f t="shared" si="9"/>
        <v>1.1639675933488858</v>
      </c>
      <c r="N41" s="149">
        <f>N42+N43+N44+N45+N46+N48+N50+N51+N52+N53+N54+N59+N60+N64+N47</f>
        <v>5118.8</v>
      </c>
      <c r="O41" s="149">
        <f>O42+O43+O44+O45+O46+O48+O50+O51+O52+O53+O54+O59+O60+O64+O47+O40</f>
        <v>6703.349999999997</v>
      </c>
      <c r="P41" s="149">
        <f>P42+P43+P44+P45+P46+P48+P50+P51+P52+P53+P54+P59+P60+P64</f>
        <v>1521.0099999999984</v>
      </c>
      <c r="Q41" s="149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13895.81</v>
      </c>
      <c r="L43" s="163">
        <f t="shared" si="1"/>
        <v>-542.1700000000001</v>
      </c>
      <c r="M43" s="216">
        <f t="shared" si="9"/>
        <v>0.9609832028503557</v>
      </c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2874.5</v>
      </c>
      <c r="S43" s="36">
        <f aca="true" t="shared" si="15" ref="S43:S66">O43-R43</f>
        <v>-0.020000000000436557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102.8</v>
      </c>
      <c r="G44" s="160">
        <f t="shared" si="12"/>
        <v>80.8</v>
      </c>
      <c r="H44" s="162">
        <f>F44/E44*100</f>
        <v>467.2727272727273</v>
      </c>
      <c r="I44" s="163">
        <f t="shared" si="13"/>
        <v>62.8</v>
      </c>
      <c r="J44" s="163">
        <f aca="true" t="shared" si="16" ref="J44:J65">F44/D44*100</f>
        <v>257</v>
      </c>
      <c r="K44" s="163">
        <v>28.07</v>
      </c>
      <c r="L44" s="163">
        <f t="shared" si="1"/>
        <v>74.72999999999999</v>
      </c>
      <c r="M44" s="216">
        <f aca="true" t="shared" si="17" ref="M44:M66">F44/K44</f>
        <v>3.6622728892055574</v>
      </c>
      <c r="N44" s="162">
        <f>E44-травень!E44</f>
        <v>1</v>
      </c>
      <c r="O44" s="166">
        <f>F44-травень!F44</f>
        <v>10</v>
      </c>
      <c r="P44" s="165">
        <f t="shared" si="14"/>
        <v>9</v>
      </c>
      <c r="Q44" s="163">
        <f t="shared" si="11"/>
        <v>1000</v>
      </c>
      <c r="R44" s="36">
        <v>10</v>
      </c>
      <c r="S44" s="36">
        <f t="shared" si="15"/>
        <v>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501.53</v>
      </c>
      <c r="G46" s="160">
        <f t="shared" si="12"/>
        <v>373.53</v>
      </c>
      <c r="H46" s="162">
        <f t="shared" si="10"/>
        <v>391.8203125</v>
      </c>
      <c r="I46" s="163">
        <f t="shared" si="13"/>
        <v>241.52999999999997</v>
      </c>
      <c r="J46" s="163">
        <f t="shared" si="16"/>
        <v>192.89615384615385</v>
      </c>
      <c r="K46" s="163">
        <v>60.97</v>
      </c>
      <c r="L46" s="163">
        <f t="shared" si="1"/>
        <v>440.55999999999995</v>
      </c>
      <c r="M46" s="216">
        <f t="shared" si="17"/>
        <v>8.225848778087585</v>
      </c>
      <c r="N46" s="162">
        <f>E46-травень!E46</f>
        <v>22</v>
      </c>
      <c r="O46" s="166">
        <f>F46-травень!F46</f>
        <v>59.26999999999998</v>
      </c>
      <c r="P46" s="165">
        <f t="shared" si="14"/>
        <v>37.26999999999998</v>
      </c>
      <c r="Q46" s="163">
        <f t="shared" si="11"/>
        <v>269.4090909090908</v>
      </c>
      <c r="R46" s="36">
        <v>70</v>
      </c>
      <c r="S46" s="36">
        <f t="shared" si="15"/>
        <v>-10.730000000000018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71.01</v>
      </c>
      <c r="G47" s="160">
        <f t="shared" si="12"/>
        <v>23.410000000000004</v>
      </c>
      <c r="H47" s="162">
        <f t="shared" si="10"/>
        <v>149.18067226890756</v>
      </c>
      <c r="I47" s="163">
        <f t="shared" si="13"/>
        <v>-26.489999999999995</v>
      </c>
      <c r="J47" s="163">
        <f t="shared" si="16"/>
        <v>72.83076923076923</v>
      </c>
      <c r="K47" s="163">
        <v>13.6</v>
      </c>
      <c r="L47" s="163">
        <f t="shared" si="1"/>
        <v>57.410000000000004</v>
      </c>
      <c r="M47" s="216"/>
      <c r="N47" s="162">
        <f>E47-травень!E47</f>
        <v>6.800000000000004</v>
      </c>
      <c r="O47" s="166">
        <f>F47-травень!F47</f>
        <v>70</v>
      </c>
      <c r="P47" s="165">
        <f t="shared" si="14"/>
        <v>63.199999999999996</v>
      </c>
      <c r="Q47" s="163">
        <f t="shared" si="11"/>
        <v>1029.4117647058818</v>
      </c>
      <c r="R47" s="36">
        <v>0</v>
      </c>
      <c r="S47" s="36">
        <f t="shared" si="15"/>
        <v>70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628.92</v>
      </c>
      <c r="G48" s="160">
        <f t="shared" si="12"/>
        <v>168.91999999999996</v>
      </c>
      <c r="H48" s="162">
        <f t="shared" si="10"/>
        <v>136.72173913043477</v>
      </c>
      <c r="I48" s="163">
        <f t="shared" si="13"/>
        <v>-101.08000000000004</v>
      </c>
      <c r="J48" s="163">
        <f t="shared" si="16"/>
        <v>86.15342465753425</v>
      </c>
      <c r="K48" s="163">
        <v>168.08</v>
      </c>
      <c r="L48" s="163">
        <f t="shared" si="1"/>
        <v>460.8399999999999</v>
      </c>
      <c r="M48" s="216"/>
      <c r="N48" s="162">
        <f>E48-травень!E48</f>
        <v>60</v>
      </c>
      <c r="O48" s="166">
        <f>F48-травень!F48</f>
        <v>123.78999999999996</v>
      </c>
      <c r="P48" s="165">
        <f t="shared" si="14"/>
        <v>63.789999999999964</v>
      </c>
      <c r="Q48" s="163">
        <f t="shared" si="11"/>
        <v>206.3166666666666</v>
      </c>
      <c r="R48" s="36">
        <v>100</v>
      </c>
      <c r="S48" s="36">
        <f t="shared" si="15"/>
        <v>23.789999999999964</v>
      </c>
    </row>
    <row r="49" spans="1:19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8364.31</v>
      </c>
      <c r="G50" s="160">
        <f t="shared" si="12"/>
        <v>2324.3099999999995</v>
      </c>
      <c r="H50" s="162">
        <f t="shared" si="10"/>
        <v>138.4819536423841</v>
      </c>
      <c r="I50" s="163">
        <f t="shared" si="13"/>
        <v>-2635.6900000000005</v>
      </c>
      <c r="J50" s="163">
        <f t="shared" si="16"/>
        <v>76.03918181818182</v>
      </c>
      <c r="K50" s="163">
        <v>5001.06</v>
      </c>
      <c r="L50" s="163">
        <f t="shared" si="1"/>
        <v>3363.249999999999</v>
      </c>
      <c r="M50" s="216">
        <f t="shared" si="17"/>
        <v>1.6725074284251735</v>
      </c>
      <c r="N50" s="162">
        <f>E50-травень!E50</f>
        <v>900</v>
      </c>
      <c r="O50" s="166">
        <f>F50-травень!F50</f>
        <v>2114.039999999999</v>
      </c>
      <c r="P50" s="165">
        <f t="shared" si="14"/>
        <v>1214.039999999999</v>
      </c>
      <c r="Q50" s="163">
        <f t="shared" si="11"/>
        <v>234.89333333333323</v>
      </c>
      <c r="R50" s="36">
        <v>1400</v>
      </c>
      <c r="S50" s="36">
        <f t="shared" si="15"/>
        <v>714.039999999999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262.81</v>
      </c>
      <c r="G51" s="160">
        <f t="shared" si="12"/>
        <v>112.81</v>
      </c>
      <c r="H51" s="162">
        <f t="shared" si="10"/>
        <v>175.20666666666668</v>
      </c>
      <c r="I51" s="163">
        <f t="shared" si="13"/>
        <v>-47.19</v>
      </c>
      <c r="J51" s="163">
        <f t="shared" si="16"/>
        <v>84.77741935483871</v>
      </c>
      <c r="K51" s="163">
        <v>68.92</v>
      </c>
      <c r="L51" s="163">
        <f t="shared" si="1"/>
        <v>193.89</v>
      </c>
      <c r="M51" s="216"/>
      <c r="N51" s="162">
        <f>E51-травень!E51</f>
        <v>25</v>
      </c>
      <c r="O51" s="166">
        <f>F51-травень!F51</f>
        <v>46.46000000000001</v>
      </c>
      <c r="P51" s="165">
        <f t="shared" si="14"/>
        <v>21.460000000000008</v>
      </c>
      <c r="Q51" s="163">
        <f t="shared" si="11"/>
        <v>185.84000000000003</v>
      </c>
      <c r="R51" s="36">
        <v>40</v>
      </c>
      <c r="S51" s="36">
        <f t="shared" si="15"/>
        <v>6.460000000000008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18.72</v>
      </c>
      <c r="G52" s="160">
        <f t="shared" si="12"/>
        <v>7.719999999999999</v>
      </c>
      <c r="H52" s="162">
        <f t="shared" si="10"/>
        <v>170.18181818181816</v>
      </c>
      <c r="I52" s="163">
        <f t="shared" si="13"/>
        <v>-1.2800000000000011</v>
      </c>
      <c r="J52" s="163">
        <f t="shared" si="16"/>
        <v>93.6</v>
      </c>
      <c r="K52" s="163">
        <v>8.54</v>
      </c>
      <c r="L52" s="163">
        <f t="shared" si="1"/>
        <v>10.18</v>
      </c>
      <c r="M52" s="216"/>
      <c r="N52" s="162">
        <f>E52-травень!E52</f>
        <v>4</v>
      </c>
      <c r="O52" s="166">
        <f>F52-травень!F52</f>
        <v>6.399999999999999</v>
      </c>
      <c r="P52" s="165">
        <f t="shared" si="14"/>
        <v>2.3999999999999986</v>
      </c>
      <c r="Q52" s="163">
        <f t="shared" si="11"/>
        <v>159.99999999999997</v>
      </c>
      <c r="R52" s="36">
        <v>4</v>
      </c>
      <c r="S52" s="36">
        <f t="shared" si="15"/>
        <v>2.3999999999999986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 t="shared" si="12"/>
        <v>-377.6500000000001</v>
      </c>
      <c r="H53" s="162">
        <f t="shared" si="10"/>
        <v>89.63923182441701</v>
      </c>
      <c r="I53" s="163">
        <f t="shared" si="13"/>
        <v>-4007.65</v>
      </c>
      <c r="J53" s="163">
        <f t="shared" si="16"/>
        <v>44.912027491408935</v>
      </c>
      <c r="K53" s="163">
        <v>3928.05</v>
      </c>
      <c r="L53" s="163">
        <f t="shared" si="1"/>
        <v>-660.7000000000003</v>
      </c>
      <c r="M53" s="216">
        <f t="shared" si="17"/>
        <v>0.8317994933873041</v>
      </c>
      <c r="N53" s="162">
        <f>E53-травень!E53</f>
        <v>605</v>
      </c>
      <c r="O53" s="166">
        <f>F53-травень!F53</f>
        <v>546.0299999999997</v>
      </c>
      <c r="P53" s="165">
        <f t="shared" si="14"/>
        <v>-58.970000000000255</v>
      </c>
      <c r="Q53" s="163">
        <f t="shared" si="11"/>
        <v>90.25289256198343</v>
      </c>
      <c r="R53" s="36">
        <v>550</v>
      </c>
      <c r="S53" s="36">
        <f t="shared" si="15"/>
        <v>-3.9700000000002547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388.42</v>
      </c>
      <c r="G54" s="160">
        <f t="shared" si="12"/>
        <v>-181.57999999999998</v>
      </c>
      <c r="H54" s="162">
        <f t="shared" si="10"/>
        <v>68.1438596491228</v>
      </c>
      <c r="I54" s="163">
        <f t="shared" si="13"/>
        <v>-811.5799999999999</v>
      </c>
      <c r="J54" s="163">
        <f t="shared" si="16"/>
        <v>32.36833333333333</v>
      </c>
      <c r="K54" s="163">
        <v>3094.63</v>
      </c>
      <c r="L54" s="163">
        <f t="shared" si="1"/>
        <v>-2706.21</v>
      </c>
      <c r="M54" s="216">
        <f t="shared" si="17"/>
        <v>0.12551419717381398</v>
      </c>
      <c r="N54" s="162">
        <f>E54-травень!E54</f>
        <v>95</v>
      </c>
      <c r="O54" s="166">
        <f>F54-травень!F54</f>
        <v>54.900000000000034</v>
      </c>
      <c r="P54" s="165">
        <f t="shared" si="14"/>
        <v>-40.099999999999966</v>
      </c>
      <c r="Q54" s="163">
        <f t="shared" si="11"/>
        <v>57.789473684210556</v>
      </c>
      <c r="R54" s="36">
        <v>50</v>
      </c>
      <c r="S54" s="36">
        <f t="shared" si="15"/>
        <v>4.900000000000034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332.53</v>
      </c>
      <c r="G55" s="33">
        <f t="shared" si="12"/>
        <v>-147.47000000000003</v>
      </c>
      <c r="H55" s="29">
        <f t="shared" si="10"/>
        <v>69.27708333333332</v>
      </c>
      <c r="I55" s="103">
        <f t="shared" si="13"/>
        <v>-665.47</v>
      </c>
      <c r="J55" s="103">
        <f t="shared" si="16"/>
        <v>33.31963927855711</v>
      </c>
      <c r="K55" s="103">
        <v>420.67</v>
      </c>
      <c r="L55" s="103">
        <f>F55-K55</f>
        <v>-88.14000000000004</v>
      </c>
      <c r="M55" s="108">
        <f t="shared" si="17"/>
        <v>0.7904770960610453</v>
      </c>
      <c r="N55" s="104">
        <f>E55-травень!E55</f>
        <v>80</v>
      </c>
      <c r="O55" s="142">
        <f>F55-травень!F55</f>
        <v>42.14999999999998</v>
      </c>
      <c r="P55" s="105">
        <f t="shared" si="14"/>
        <v>-37.85000000000002</v>
      </c>
      <c r="Q55" s="118">
        <f t="shared" si="11"/>
        <v>52.68749999999998</v>
      </c>
      <c r="R55" s="36"/>
      <c r="S55" s="36">
        <f t="shared" si="15"/>
        <v>42.14999999999998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0.24</v>
      </c>
      <c r="L56" s="103">
        <f>F56-K56</f>
        <v>-0.09</v>
      </c>
      <c r="M56" s="108">
        <f t="shared" si="17"/>
        <v>0.625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55.74</v>
      </c>
      <c r="G58" s="33">
        <f t="shared" si="12"/>
        <v>-34.26</v>
      </c>
      <c r="H58" s="29">
        <f t="shared" si="10"/>
        <v>61.93333333333334</v>
      </c>
      <c r="I58" s="103">
        <f t="shared" si="13"/>
        <v>-144.26</v>
      </c>
      <c r="J58" s="103">
        <f t="shared" si="16"/>
        <v>27.87</v>
      </c>
      <c r="K58" s="103">
        <v>2673.71</v>
      </c>
      <c r="L58" s="103">
        <f>F58-K58</f>
        <v>-2617.9700000000003</v>
      </c>
      <c r="M58" s="108">
        <f t="shared" si="17"/>
        <v>0.020847436707795534</v>
      </c>
      <c r="N58" s="104">
        <f>E58-травень!E58</f>
        <v>15</v>
      </c>
      <c r="O58" s="142">
        <f>F58-травень!F58</f>
        <v>12.740000000000002</v>
      </c>
      <c r="P58" s="105">
        <f t="shared" si="14"/>
        <v>-2.259999999999998</v>
      </c>
      <c r="Q58" s="118">
        <f t="shared" si="11"/>
        <v>84.93333333333335</v>
      </c>
      <c r="R58" s="36"/>
      <c r="S58" s="36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4834.78</v>
      </c>
      <c r="G60" s="160">
        <f t="shared" si="12"/>
        <v>-25.220000000000255</v>
      </c>
      <c r="H60" s="162">
        <f t="shared" si="10"/>
        <v>99.48106995884774</v>
      </c>
      <c r="I60" s="163">
        <f t="shared" si="13"/>
        <v>-2515.2200000000003</v>
      </c>
      <c r="J60" s="163">
        <f t="shared" si="16"/>
        <v>65.77931972789115</v>
      </c>
      <c r="K60" s="163">
        <v>2709.14</v>
      </c>
      <c r="L60" s="163">
        <f aca="true" t="shared" si="18" ref="L60:L66">F60-K60</f>
        <v>2125.64</v>
      </c>
      <c r="M60" s="216">
        <f t="shared" si="17"/>
        <v>1.7846179968550906</v>
      </c>
      <c r="N60" s="162">
        <f>E60-травень!E60</f>
        <v>600</v>
      </c>
      <c r="O60" s="166">
        <f>F60-травень!F60</f>
        <v>797.6399999999999</v>
      </c>
      <c r="P60" s="165">
        <f t="shared" si="14"/>
        <v>197.63999999999987</v>
      </c>
      <c r="Q60" s="163">
        <f t="shared" si="11"/>
        <v>132.93999999999997</v>
      </c>
      <c r="R60" s="36">
        <v>500</v>
      </c>
      <c r="S60" s="36">
        <f t="shared" si="15"/>
        <v>297.6399999999999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1069.71</v>
      </c>
      <c r="G62" s="160"/>
      <c r="H62" s="162"/>
      <c r="I62" s="163"/>
      <c r="J62" s="163"/>
      <c r="K62" s="164">
        <v>592.26</v>
      </c>
      <c r="L62" s="163">
        <f t="shared" si="18"/>
        <v>477.45000000000005</v>
      </c>
      <c r="M62" s="216">
        <f t="shared" si="17"/>
        <v>1.8061493263093913</v>
      </c>
      <c r="N62" s="193"/>
      <c r="O62" s="177">
        <f>F62-травень!F62</f>
        <v>186.12</v>
      </c>
      <c r="P62" s="164"/>
      <c r="Q62" s="163"/>
      <c r="R62" s="36"/>
      <c r="S62" s="36">
        <f t="shared" si="15"/>
        <v>186.12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0</v>
      </c>
      <c r="S64" s="36">
        <f t="shared" si="15"/>
        <v>0</v>
      </c>
    </row>
    <row r="65" spans="1:19" s="6" customFormat="1" ht="30.75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25.38</v>
      </c>
      <c r="G65" s="160">
        <f t="shared" si="12"/>
        <v>17.78</v>
      </c>
      <c r="H65" s="162">
        <f t="shared" si="10"/>
        <v>333.94736842105266</v>
      </c>
      <c r="I65" s="163">
        <f t="shared" si="13"/>
        <v>10.379999999999999</v>
      </c>
      <c r="J65" s="163">
        <f t="shared" si="16"/>
        <v>169.2</v>
      </c>
      <c r="K65" s="163">
        <v>13.52</v>
      </c>
      <c r="L65" s="163">
        <f t="shared" si="18"/>
        <v>11.86</v>
      </c>
      <c r="M65" s="216">
        <f t="shared" si="17"/>
        <v>1.8772189349112427</v>
      </c>
      <c r="N65" s="162">
        <f>E65-травень!E65</f>
        <v>1.1999999999999993</v>
      </c>
      <c r="O65" s="166">
        <f>F65-травень!F65</f>
        <v>3.0299999999999976</v>
      </c>
      <c r="P65" s="165">
        <f t="shared" si="14"/>
        <v>1.8299999999999983</v>
      </c>
      <c r="Q65" s="163">
        <f t="shared" si="11"/>
        <v>252.49999999999994</v>
      </c>
      <c r="R65" s="36">
        <v>3.2</v>
      </c>
      <c r="S65" s="36">
        <f t="shared" si="15"/>
        <v>-0.1700000000000026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0.4</v>
      </c>
      <c r="L66" s="163">
        <f t="shared" si="18"/>
        <v>-5.65</v>
      </c>
      <c r="M66" s="216">
        <f t="shared" si="17"/>
        <v>-13.125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643548.71</v>
      </c>
      <c r="G67" s="149">
        <f>F67-E67</f>
        <v>4749.410000000033</v>
      </c>
      <c r="H67" s="150">
        <f>F67/E67*100</f>
        <v>100.74349016976068</v>
      </c>
      <c r="I67" s="151">
        <f>F67-D67</f>
        <v>-713942.3900000001</v>
      </c>
      <c r="J67" s="151">
        <f>F67/D67*100</f>
        <v>47.40721394048181</v>
      </c>
      <c r="K67" s="151">
        <v>494785.99</v>
      </c>
      <c r="L67" s="151">
        <f>F67-K67</f>
        <v>148762.71999999997</v>
      </c>
      <c r="M67" s="217">
        <f>F67/K67</f>
        <v>1.3006607361699953</v>
      </c>
      <c r="N67" s="149">
        <f>N8+N41+N65+N66</f>
        <v>109292</v>
      </c>
      <c r="O67" s="149">
        <f>O8+O41+O65+O66</f>
        <v>111080.53999999998</v>
      </c>
      <c r="P67" s="153">
        <f>O67-N67</f>
        <v>1788.539999999979</v>
      </c>
      <c r="Q67" s="151">
        <f>O67/N67*100</f>
        <v>101.63647842477033</v>
      </c>
      <c r="R67" s="26">
        <f>R8+R41+R65+R66</f>
        <v>108115.7</v>
      </c>
      <c r="S67" s="277">
        <f>O67-R67</f>
        <v>2964.839999999982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3.72</v>
      </c>
      <c r="G76" s="160">
        <f t="shared" si="19"/>
        <v>-8996.28</v>
      </c>
      <c r="H76" s="162">
        <f>F76/E76*100</f>
        <v>0.04133333333333334</v>
      </c>
      <c r="I76" s="165">
        <f t="shared" si="20"/>
        <v>-104202.31</v>
      </c>
      <c r="J76" s="165">
        <f>F76/D76*100</f>
        <v>0.0035698509961467682</v>
      </c>
      <c r="K76" s="165">
        <v>1042.02</v>
      </c>
      <c r="L76" s="165">
        <f t="shared" si="21"/>
        <v>-1038.3</v>
      </c>
      <c r="M76" s="207">
        <f>F76/K76</f>
        <v>0.0035699890597109462</v>
      </c>
      <c r="N76" s="162">
        <f>E76-травень!E76</f>
        <v>4500</v>
      </c>
      <c r="O76" s="166">
        <f>F76-травень!F76</f>
        <v>3.5900000000000003</v>
      </c>
      <c r="P76" s="165">
        <f t="shared" si="22"/>
        <v>-4496.41</v>
      </c>
      <c r="Q76" s="165">
        <f>O76/N76*100</f>
        <v>0.0797777777777778</v>
      </c>
      <c r="R76" s="37">
        <v>0</v>
      </c>
      <c r="S76" s="37">
        <f aca="true" t="shared" si="23" ref="S76:S87">O76-R76</f>
        <v>3.5900000000000003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1617.15</v>
      </c>
      <c r="G77" s="160">
        <f t="shared" si="19"/>
        <v>-14012.85</v>
      </c>
      <c r="H77" s="162">
        <f>F77/E77*100</f>
        <v>10.346449136276393</v>
      </c>
      <c r="I77" s="165">
        <f t="shared" si="20"/>
        <v>-52382.85</v>
      </c>
      <c r="J77" s="165">
        <f>F77/D77*100</f>
        <v>2.9947222222222223</v>
      </c>
      <c r="K77" s="165">
        <v>936.04</v>
      </c>
      <c r="L77" s="165">
        <f t="shared" si="21"/>
        <v>681.1100000000001</v>
      </c>
      <c r="M77" s="207">
        <f>F77/K77</f>
        <v>1.7276505277552243</v>
      </c>
      <c r="N77" s="162">
        <f>E77-травень!E77</f>
        <v>3600</v>
      </c>
      <c r="O77" s="166">
        <f>F77-травень!F77</f>
        <v>1312.25</v>
      </c>
      <c r="P77" s="165">
        <f t="shared" si="22"/>
        <v>-2287.75</v>
      </c>
      <c r="Q77" s="165">
        <f>O77/N77*100</f>
        <v>36.45138888888889</v>
      </c>
      <c r="R77" s="37">
        <v>200</v>
      </c>
      <c r="S77" s="37">
        <f t="shared" si="23"/>
        <v>1112.25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6568.22</v>
      </c>
      <c r="G78" s="160">
        <f t="shared" si="19"/>
        <v>-9631.779999999999</v>
      </c>
      <c r="H78" s="162">
        <f>F78/E78*100</f>
        <v>40.544567901234565</v>
      </c>
      <c r="I78" s="165">
        <f t="shared" si="20"/>
        <v>-72431.78</v>
      </c>
      <c r="J78" s="165">
        <f>F78/D78*100</f>
        <v>8.31420253164557</v>
      </c>
      <c r="K78" s="165">
        <v>9374.51</v>
      </c>
      <c r="L78" s="165">
        <f t="shared" si="21"/>
        <v>-2806.29</v>
      </c>
      <c r="M78" s="207">
        <f>F78/K78</f>
        <v>0.7006467538036655</v>
      </c>
      <c r="N78" s="162">
        <f>E78-травень!E78</f>
        <v>3850</v>
      </c>
      <c r="O78" s="166">
        <f>F78-травень!F78</f>
        <v>1982.8000000000002</v>
      </c>
      <c r="P78" s="165">
        <f t="shared" si="22"/>
        <v>-1867.1999999999998</v>
      </c>
      <c r="Q78" s="165">
        <f>O78/N78*100</f>
        <v>51.5012987012987</v>
      </c>
      <c r="R78" s="37">
        <v>1500</v>
      </c>
      <c r="S78" s="37">
        <f t="shared" si="23"/>
        <v>482.8000000000002</v>
      </c>
    </row>
    <row r="79" spans="2:19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 t="shared" si="19"/>
        <v>1</v>
      </c>
      <c r="H79" s="162">
        <f>F79/E79*100</f>
        <v>116.66666666666667</v>
      </c>
      <c r="I79" s="165">
        <f t="shared" si="20"/>
        <v>-5</v>
      </c>
      <c r="J79" s="165">
        <f>F79/D79*100</f>
        <v>58.333333333333336</v>
      </c>
      <c r="K79" s="165">
        <v>6</v>
      </c>
      <c r="L79" s="165">
        <f t="shared" si="21"/>
        <v>1</v>
      </c>
      <c r="M79" s="207"/>
      <c r="N79" s="162">
        <f>E79-травень!E79</f>
        <v>1</v>
      </c>
      <c r="O79" s="166">
        <f>F79-травень!F79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8196.09</v>
      </c>
      <c r="G80" s="183">
        <f t="shared" si="19"/>
        <v>-32639.91</v>
      </c>
      <c r="H80" s="184">
        <f>F80/E80*100</f>
        <v>20.070746400235087</v>
      </c>
      <c r="I80" s="185">
        <f t="shared" si="20"/>
        <v>-229021.94</v>
      </c>
      <c r="J80" s="185">
        <f>F80/D80*100</f>
        <v>3.4550872882638815</v>
      </c>
      <c r="K80" s="185">
        <v>11358.57</v>
      </c>
      <c r="L80" s="185">
        <f t="shared" si="21"/>
        <v>-3162.4799999999996</v>
      </c>
      <c r="M80" s="212">
        <f>F80/K80</f>
        <v>0.7215776281697432</v>
      </c>
      <c r="N80" s="183">
        <f>N76+N77+N78+N79</f>
        <v>11951</v>
      </c>
      <c r="O80" s="187">
        <f>O76+O77+O78+O79</f>
        <v>3299.6400000000003</v>
      </c>
      <c r="P80" s="185">
        <f t="shared" si="22"/>
        <v>-8651.36</v>
      </c>
      <c r="Q80" s="185">
        <f>O80/N80*100</f>
        <v>27.609739770730485</v>
      </c>
      <c r="R80" s="38">
        <f>SUM(R76:R79)</f>
        <v>1701</v>
      </c>
      <c r="S80" s="38">
        <f t="shared" si="23"/>
        <v>1598.6400000000003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 t="shared" si="19"/>
        <v>31.310000000000002</v>
      </c>
      <c r="H81" s="162"/>
      <c r="I81" s="165">
        <f t="shared" si="20"/>
        <v>-4.689999999999998</v>
      </c>
      <c r="J81" s="165"/>
      <c r="K81" s="165">
        <v>5.19</v>
      </c>
      <c r="L81" s="165">
        <f t="shared" si="21"/>
        <v>30.12</v>
      </c>
      <c r="M81" s="207">
        <f>F81/K81</f>
        <v>6.803468208092485</v>
      </c>
      <c r="N81" s="162">
        <f>E81-травень!E81</f>
        <v>0.5</v>
      </c>
      <c r="O81" s="166">
        <f>F81-травень!F81</f>
        <v>1.2100000000000009</v>
      </c>
      <c r="P81" s="165">
        <f t="shared" si="22"/>
        <v>0.7100000000000009</v>
      </c>
      <c r="Q81" s="165"/>
      <c r="R81" s="37">
        <v>1</v>
      </c>
      <c r="S81" s="37">
        <f t="shared" si="23"/>
        <v>0.21000000000000085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5104.01</v>
      </c>
      <c r="G83" s="160">
        <f t="shared" si="19"/>
        <v>597.0100000000002</v>
      </c>
      <c r="H83" s="162">
        <f>F83/E83*100</f>
        <v>113.24628355890837</v>
      </c>
      <c r="I83" s="165">
        <f t="shared" si="20"/>
        <v>-3255.99</v>
      </c>
      <c r="J83" s="165">
        <f>F83/D83*100</f>
        <v>61.05275119617225</v>
      </c>
      <c r="K83" s="165">
        <v>4890.44</v>
      </c>
      <c r="L83" s="165">
        <f t="shared" si="21"/>
        <v>213.57000000000062</v>
      </c>
      <c r="M83" s="207"/>
      <c r="N83" s="162">
        <f>E83-травень!E83</f>
        <v>0.5</v>
      </c>
      <c r="O83" s="166">
        <f>F83-травень!F83</f>
        <v>0.7899999999999636</v>
      </c>
      <c r="P83" s="165">
        <f>O83-N83</f>
        <v>0.2899999999999636</v>
      </c>
      <c r="Q83" s="188">
        <f>O83/N83*100</f>
        <v>157.99999999999272</v>
      </c>
      <c r="R83" s="40">
        <v>2850</v>
      </c>
      <c r="S83" s="285">
        <f t="shared" si="23"/>
        <v>-2849.21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0.81</v>
      </c>
      <c r="L84" s="165">
        <f t="shared" si="21"/>
        <v>-0.76</v>
      </c>
      <c r="M84" s="207">
        <f aca="true" t="shared" si="24" ref="M84:M89">F84/K84</f>
        <v>0.06172839506172839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5139.37</v>
      </c>
      <c r="G85" s="181">
        <f>G81+G84+G82+G83</f>
        <v>628.3700000000002</v>
      </c>
      <c r="H85" s="184">
        <f>F85/E85*100</f>
        <v>113.92972733318554</v>
      </c>
      <c r="I85" s="185">
        <f t="shared" si="20"/>
        <v>-3260.63</v>
      </c>
      <c r="J85" s="185">
        <f>F85/D85*100</f>
        <v>61.18297619047619</v>
      </c>
      <c r="K85" s="185">
        <v>4896.43</v>
      </c>
      <c r="L85" s="185">
        <f t="shared" si="21"/>
        <v>242.9399999999996</v>
      </c>
      <c r="M85" s="218">
        <f t="shared" si="24"/>
        <v>1.049615740447632</v>
      </c>
      <c r="N85" s="183">
        <f>N81+N84+N82+N83</f>
        <v>1</v>
      </c>
      <c r="O85" s="187">
        <f>O81+O84+O82+O83</f>
        <v>1.9999999999999645</v>
      </c>
      <c r="P85" s="183">
        <f>P81+P84+P82+P83</f>
        <v>0.9999999999999645</v>
      </c>
      <c r="Q85" s="185">
        <f>O85/N85*100</f>
        <v>199.99999999999645</v>
      </c>
      <c r="R85" s="38">
        <f>SUM(R81:R84)</f>
        <v>2851</v>
      </c>
      <c r="S85" s="38">
        <f t="shared" si="23"/>
        <v>-2849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18.25</v>
      </c>
      <c r="L86" s="165">
        <f t="shared" si="21"/>
        <v>-10.51</v>
      </c>
      <c r="M86" s="207">
        <f t="shared" si="24"/>
        <v>0.4241095890410959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13376.140000000001</v>
      </c>
      <c r="G88" s="190">
        <f>F88-E88</f>
        <v>-31994.160000000003</v>
      </c>
      <c r="H88" s="191">
        <f>F88/E88*100</f>
        <v>29.48215021721258</v>
      </c>
      <c r="I88" s="192">
        <f>F88-D88</f>
        <v>-232279.88999999998</v>
      </c>
      <c r="J88" s="192">
        <f>F88/D88*100</f>
        <v>5.445068863157969</v>
      </c>
      <c r="K88" s="192">
        <v>16270.96</v>
      </c>
      <c r="L88" s="192">
        <f>F88-K88</f>
        <v>-2894.819999999998</v>
      </c>
      <c r="M88" s="219">
        <f t="shared" si="24"/>
        <v>0.8220867115400691</v>
      </c>
      <c r="N88" s="189">
        <f>N74+N75+N80+N85+N86</f>
        <v>11960</v>
      </c>
      <c r="O88" s="189">
        <f>O74+O75+O80+O85+O86</f>
        <v>3301.6400000000003</v>
      </c>
      <c r="P88" s="192">
        <f t="shared" si="22"/>
        <v>-8658.36</v>
      </c>
      <c r="Q88" s="192">
        <f>O88/N88*100</f>
        <v>27.605685618729098</v>
      </c>
      <c r="R88" s="26">
        <f>R80+R85+R86+R87</f>
        <v>4553.2</v>
      </c>
      <c r="S88" s="26">
        <f>S80+S85+S86+S87</f>
        <v>-1251.5599999999997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656924.85</v>
      </c>
      <c r="G89" s="190">
        <f>F89-E89</f>
        <v>-27244.75</v>
      </c>
      <c r="H89" s="191">
        <f>F89/E89*100</f>
        <v>96.01783680537692</v>
      </c>
      <c r="I89" s="192">
        <f>F89-D89</f>
        <v>-946222.2800000001</v>
      </c>
      <c r="J89" s="192">
        <f>F89/D89*100</f>
        <v>40.97720275992385</v>
      </c>
      <c r="K89" s="192">
        <f>K67+K88</f>
        <v>511056.95</v>
      </c>
      <c r="L89" s="192">
        <f>F89-K89</f>
        <v>145867.89999999997</v>
      </c>
      <c r="M89" s="219">
        <f t="shared" si="24"/>
        <v>1.2854239630240816</v>
      </c>
      <c r="N89" s="190">
        <f>N67+N88</f>
        <v>121252</v>
      </c>
      <c r="O89" s="190">
        <f>O67+O88</f>
        <v>114382.17999999998</v>
      </c>
      <c r="P89" s="192">
        <f t="shared" si="22"/>
        <v>-6869.8200000000215</v>
      </c>
      <c r="Q89" s="192">
        <f>O89/N89*100</f>
        <v>94.33426252762838</v>
      </c>
      <c r="R89" s="26">
        <f>R67+R88</f>
        <v>112668.9</v>
      </c>
      <c r="S89" s="26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5">
        <v>0</v>
      </c>
      <c r="D91" s="4" t="s">
        <v>35</v>
      </c>
      <c r="O91" s="77"/>
      <c r="S91" s="28"/>
    </row>
    <row r="92" spans="2:19" ht="30.75" hidden="1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</row>
    <row r="93" spans="2:16" ht="34.5" customHeight="1" hidden="1">
      <c r="B93" s="52" t="s">
        <v>55</v>
      </c>
      <c r="C93" s="80">
        <v>42916</v>
      </c>
      <c r="D93" s="28">
        <v>14988.4</v>
      </c>
      <c r="G93" s="4" t="s">
        <v>58</v>
      </c>
      <c r="O93" s="321"/>
      <c r="P93" s="321"/>
    </row>
    <row r="94" spans="3:16" ht="15" hidden="1">
      <c r="C94" s="80">
        <v>42913</v>
      </c>
      <c r="D94" s="28">
        <v>9872.9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 hidden="1">
      <c r="C95" s="80">
        <v>42912</v>
      </c>
      <c r="D95" s="28">
        <v>4876.1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 hidden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 hidden="1">
      <c r="B97" s="329" t="s">
        <v>56</v>
      </c>
      <c r="C97" s="330"/>
      <c r="D97" s="132">
        <v>225.52589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910.45</v>
      </c>
      <c r="G100" s="67">
        <f>G48+G51+G52</f>
        <v>289.44999999999993</v>
      </c>
      <c r="H100" s="68"/>
      <c r="I100" s="68"/>
      <c r="N100" s="28">
        <f>N48+N51+N52</f>
        <v>89</v>
      </c>
      <c r="O100" s="200">
        <f>O48+O51+O52</f>
        <v>176.64999999999998</v>
      </c>
      <c r="P100" s="28">
        <f>P48+P51+P52</f>
        <v>87.64999999999998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611703.8500000001</v>
      </c>
      <c r="G102" s="28">
        <f>F102-E102</f>
        <v>2558.1500000001397</v>
      </c>
      <c r="H102" s="228">
        <f>F102/E102</f>
        <v>1.0041995699879358</v>
      </c>
      <c r="I102" s="28">
        <f>F102-D102</f>
        <v>-687344.75</v>
      </c>
      <c r="J102" s="228">
        <f>F102/D102</f>
        <v>0.47088603921362143</v>
      </c>
      <c r="N102" s="28">
        <f>N9+N15+N17+N18+N19+N23+N42+N45+N65+N59</f>
        <v>104173.2</v>
      </c>
      <c r="O102" s="227">
        <f>O9+O15+O17+O18+O19+O23+O42+O45+O65+O59</f>
        <v>104377.18999999999</v>
      </c>
      <c r="P102" s="28">
        <f>O102-N102</f>
        <v>203.9899999999907</v>
      </c>
      <c r="Q102" s="228">
        <f>O102/N102</f>
        <v>1.0019581811828762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31843.679999999993</v>
      </c>
      <c r="G103" s="28">
        <f>G43+G44+G46+G48+G50+G51+G52+G53+G54+G60+G64+G47</f>
        <v>2195.329999999998</v>
      </c>
      <c r="H103" s="228">
        <f>F103/E103</f>
        <v>1.0738554509401892</v>
      </c>
      <c r="I103" s="28">
        <f>I43+I44+I46+I48+I50+I51+I52+I53+I54+I60+I64+I47</f>
        <v>-26593.570000000003</v>
      </c>
      <c r="J103" s="228">
        <f>F103/D103</f>
        <v>0.544871968173846</v>
      </c>
      <c r="K103" s="28">
        <f aca="true" t="shared" si="25" ref="K103:P103">K43+K44+K46+K48+K50+K51+K52+K53+K54+K60+K64+K47</f>
        <v>29017.919999999995</v>
      </c>
      <c r="L103" s="28">
        <f t="shared" si="25"/>
        <v>2831.0099999999984</v>
      </c>
      <c r="M103" s="28">
        <f t="shared" si="25"/>
        <v>18.594603669297914</v>
      </c>
      <c r="N103" s="28">
        <f>N43+N44+N46+N48+N50+N51+N52+N53+N54+N60+N64+N47+N66</f>
        <v>5118.8</v>
      </c>
      <c r="O103" s="227">
        <f>O43+O44+O46+O48+O50+O51+O52+O53+O54+O60+O64+O47+O66</f>
        <v>6703.009999999997</v>
      </c>
      <c r="P103" s="28">
        <f t="shared" si="25"/>
        <v>1584.2099999999984</v>
      </c>
      <c r="Q103" s="228">
        <f>O103/N103</f>
        <v>1.3094885520043753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643547.53</v>
      </c>
      <c r="G104" s="28">
        <f t="shared" si="26"/>
        <v>4753.480000000138</v>
      </c>
      <c r="H104" s="228">
        <f>F104/E104</f>
        <v>1.0074330544820573</v>
      </c>
      <c r="I104" s="28">
        <f t="shared" si="26"/>
        <v>-713938.32</v>
      </c>
      <c r="J104" s="228">
        <f>F104/D104</f>
        <v>0.4740712701541837</v>
      </c>
      <c r="K104" s="28">
        <f t="shared" si="26"/>
        <v>29017.919999999995</v>
      </c>
      <c r="L104" s="28">
        <f t="shared" si="26"/>
        <v>2831.0099999999984</v>
      </c>
      <c r="M104" s="28">
        <f t="shared" si="26"/>
        <v>18.594603669297914</v>
      </c>
      <c r="N104" s="28">
        <f t="shared" si="26"/>
        <v>109292</v>
      </c>
      <c r="O104" s="227">
        <f t="shared" si="26"/>
        <v>111080.19999999998</v>
      </c>
      <c r="P104" s="28">
        <f t="shared" si="26"/>
        <v>1788.1999999999891</v>
      </c>
      <c r="Q104" s="228">
        <f>O104/N104</f>
        <v>1.0163616733155216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1.1799999999348074</v>
      </c>
      <c r="G105" s="28">
        <f t="shared" si="27"/>
        <v>-4.07000000010521</v>
      </c>
      <c r="H105" s="228"/>
      <c r="I105" s="28">
        <f t="shared" si="27"/>
        <v>-4.070000000181608</v>
      </c>
      <c r="J105" s="228"/>
      <c r="K105" s="28">
        <f t="shared" si="27"/>
        <v>465768.07</v>
      </c>
      <c r="L105" s="28">
        <f t="shared" si="27"/>
        <v>145931.70999999996</v>
      </c>
      <c r="M105" s="28">
        <f t="shared" si="27"/>
        <v>-17.29394293312792</v>
      </c>
      <c r="N105" s="28">
        <f t="shared" si="27"/>
        <v>0</v>
      </c>
      <c r="O105" s="28">
        <f t="shared" si="27"/>
        <v>0.33999999999650754</v>
      </c>
      <c r="P105" s="28">
        <f t="shared" si="27"/>
        <v>0.3399999999899137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33630.46</v>
      </c>
      <c r="G111" s="190">
        <f>F111-E111</f>
        <v>-29841.9</v>
      </c>
      <c r="H111" s="191">
        <f>F111/E111*100</f>
        <v>52.98441715417545</v>
      </c>
      <c r="I111" s="192">
        <f>F111-D111</f>
        <v>-284433.79</v>
      </c>
      <c r="J111" s="192">
        <f>F111/D111*100</f>
        <v>10.573480043733301</v>
      </c>
      <c r="K111" s="192">
        <v>3039.87</v>
      </c>
      <c r="L111" s="192">
        <f>F111-K111</f>
        <v>30590.59</v>
      </c>
      <c r="M111" s="266">
        <f>F111/K111</f>
        <v>11.063124409925425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677179.1699999999</v>
      </c>
      <c r="G112" s="190">
        <f>F112-E112</f>
        <v>-25092.48999999999</v>
      </c>
      <c r="H112" s="191">
        <f>F112/E112*100</f>
        <v>96.42695392264584</v>
      </c>
      <c r="I112" s="192">
        <f>F112-D112</f>
        <v>-998376.1800000002</v>
      </c>
      <c r="J112" s="192">
        <f>F112/D112*100</f>
        <v>40.41520741167995</v>
      </c>
      <c r="K112" s="192">
        <f>K89+K111</f>
        <v>514096.82</v>
      </c>
      <c r="L112" s="192">
        <f>F112-K112</f>
        <v>163082.34999999992</v>
      </c>
      <c r="M112" s="266">
        <f>F112/K112</f>
        <v>1.3172210829858857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1223008.25</v>
      </c>
      <c r="G124" s="275">
        <f t="shared" si="29"/>
        <v>-29919.009999999776</v>
      </c>
      <c r="H124" s="274">
        <f t="shared" si="31"/>
        <v>97.61207127060196</v>
      </c>
      <c r="I124" s="276">
        <f t="shared" si="30"/>
        <v>-1675415.79</v>
      </c>
      <c r="J124" s="276">
        <f t="shared" si="32"/>
        <v>42.19562883559301</v>
      </c>
      <c r="Q124" s="240"/>
    </row>
    <row r="125" ht="15" hidden="1"/>
    <row r="126" ht="15" hidden="1"/>
    <row r="127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92" t="s">
        <v>194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  <c r="T1" s="85"/>
      <c r="U1" s="86"/>
    </row>
    <row r="2" spans="2:21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188</v>
      </c>
      <c r="O3" s="305" t="s">
        <v>189</v>
      </c>
      <c r="P3" s="305"/>
      <c r="Q3" s="305"/>
      <c r="R3" s="305"/>
      <c r="S3" s="305"/>
      <c r="T3" s="305"/>
      <c r="U3" s="305"/>
    </row>
    <row r="4" spans="1:21" ht="22.5" customHeight="1">
      <c r="A4" s="294"/>
      <c r="B4" s="296"/>
      <c r="C4" s="297"/>
      <c r="D4" s="298"/>
      <c r="E4" s="306" t="s">
        <v>185</v>
      </c>
      <c r="F4" s="308" t="s">
        <v>33</v>
      </c>
      <c r="G4" s="310" t="s">
        <v>186</v>
      </c>
      <c r="H4" s="303" t="s">
        <v>187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195</v>
      </c>
      <c r="P4" s="310" t="s">
        <v>49</v>
      </c>
      <c r="Q4" s="31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191</v>
      </c>
      <c r="L5" s="316"/>
      <c r="M5" s="317"/>
      <c r="N5" s="304"/>
      <c r="O5" s="313"/>
      <c r="P5" s="311"/>
      <c r="Q5" s="314"/>
      <c r="R5" s="318" t="s">
        <v>190</v>
      </c>
      <c r="S5" s="31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288">
        <v>57980</v>
      </c>
      <c r="S9" s="288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289">
        <v>150</v>
      </c>
      <c r="S15" s="288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289">
        <v>9450</v>
      </c>
      <c r="S19" s="288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288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280">
        <v>347</v>
      </c>
      <c r="S25" s="288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280">
        <v>14000</v>
      </c>
      <c r="S29" s="288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280">
        <v>22700</v>
      </c>
      <c r="S35" s="288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289">
        <v>420</v>
      </c>
      <c r="S42" s="289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21"/>
      <c r="P93" s="321"/>
    </row>
    <row r="94" spans="3:16" ht="15">
      <c r="C94" s="80">
        <v>42885</v>
      </c>
      <c r="D94" s="28">
        <v>10664.9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42884</v>
      </c>
      <c r="D95" s="28">
        <v>6919.44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1135.71022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92" t="s">
        <v>183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  <c r="T1" s="85"/>
      <c r="U1" s="86"/>
    </row>
    <row r="2" spans="2:21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178</v>
      </c>
      <c r="O3" s="305" t="s">
        <v>177</v>
      </c>
      <c r="P3" s="305"/>
      <c r="Q3" s="305"/>
      <c r="R3" s="305"/>
      <c r="S3" s="305"/>
      <c r="T3" s="305"/>
      <c r="U3" s="305"/>
    </row>
    <row r="4" spans="1:21" ht="22.5" customHeight="1">
      <c r="A4" s="294"/>
      <c r="B4" s="296"/>
      <c r="C4" s="297"/>
      <c r="D4" s="298"/>
      <c r="E4" s="306" t="s">
        <v>174</v>
      </c>
      <c r="F4" s="308" t="s">
        <v>33</v>
      </c>
      <c r="G4" s="310" t="s">
        <v>175</v>
      </c>
      <c r="H4" s="303" t="s">
        <v>176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184</v>
      </c>
      <c r="P4" s="310" t="s">
        <v>49</v>
      </c>
      <c r="Q4" s="31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179</v>
      </c>
      <c r="L5" s="316"/>
      <c r="M5" s="317"/>
      <c r="N5" s="304"/>
      <c r="O5" s="313"/>
      <c r="P5" s="311"/>
      <c r="Q5" s="314"/>
      <c r="R5" s="318" t="s">
        <v>180</v>
      </c>
      <c r="S5" s="31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21"/>
      <c r="P93" s="321"/>
    </row>
    <row r="94" spans="3:16" ht="15">
      <c r="C94" s="80">
        <v>42852</v>
      </c>
      <c r="D94" s="28">
        <v>13266.8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42851</v>
      </c>
      <c r="D95" s="28">
        <v>6064.2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102.57358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92" t="s">
        <v>172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  <c r="T1" s="243"/>
      <c r="U1" s="246"/>
      <c r="V1" s="256"/>
      <c r="W1" s="256"/>
    </row>
    <row r="2" spans="2:23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150</v>
      </c>
      <c r="O3" s="305" t="s">
        <v>151</v>
      </c>
      <c r="P3" s="305"/>
      <c r="Q3" s="305"/>
      <c r="R3" s="305"/>
      <c r="S3" s="305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294"/>
      <c r="B4" s="296"/>
      <c r="C4" s="297"/>
      <c r="D4" s="298"/>
      <c r="E4" s="306" t="s">
        <v>140</v>
      </c>
      <c r="F4" s="308" t="s">
        <v>33</v>
      </c>
      <c r="G4" s="310" t="s">
        <v>149</v>
      </c>
      <c r="H4" s="303" t="s">
        <v>163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173</v>
      </c>
      <c r="P4" s="310" t="s">
        <v>49</v>
      </c>
      <c r="Q4" s="314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156</v>
      </c>
      <c r="L5" s="316"/>
      <c r="M5" s="317"/>
      <c r="N5" s="304"/>
      <c r="O5" s="313"/>
      <c r="P5" s="311"/>
      <c r="Q5" s="314"/>
      <c r="R5" s="315" t="s">
        <v>102</v>
      </c>
      <c r="S5" s="317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21"/>
      <c r="P93" s="321"/>
    </row>
    <row r="94" spans="3:16" ht="15">
      <c r="C94" s="80">
        <v>42824</v>
      </c>
      <c r="D94" s="28">
        <v>11112.7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42823</v>
      </c>
      <c r="D95" s="28">
        <v>8830.3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1399.2856000000002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92" t="s">
        <v>138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131</v>
      </c>
      <c r="O3" s="305" t="s">
        <v>135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136</v>
      </c>
      <c r="F4" s="308" t="s">
        <v>33</v>
      </c>
      <c r="G4" s="310" t="s">
        <v>132</v>
      </c>
      <c r="H4" s="303" t="s">
        <v>133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139</v>
      </c>
      <c r="P4" s="310" t="s">
        <v>49</v>
      </c>
      <c r="Q4" s="314" t="s">
        <v>48</v>
      </c>
      <c r="R4" s="90" t="s">
        <v>64</v>
      </c>
      <c r="S4" s="91" t="s">
        <v>63</v>
      </c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134</v>
      </c>
      <c r="L5" s="316"/>
      <c r="M5" s="317"/>
      <c r="N5" s="304"/>
      <c r="O5" s="313"/>
      <c r="P5" s="311"/>
      <c r="Q5" s="314"/>
      <c r="R5" s="315" t="s">
        <v>102</v>
      </c>
      <c r="S5" s="31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20"/>
      <c r="H89" s="320"/>
      <c r="I89" s="320"/>
      <c r="J89" s="32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21"/>
      <c r="P90" s="321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22"/>
      <c r="H91" s="322"/>
      <c r="I91" s="117"/>
      <c r="J91" s="323"/>
      <c r="K91" s="323"/>
      <c r="L91" s="323"/>
      <c r="M91" s="323"/>
      <c r="N91" s="323"/>
      <c r="O91" s="321"/>
      <c r="P91" s="321"/>
    </row>
    <row r="92" spans="3:16" ht="15.75" customHeight="1">
      <c r="C92" s="80">
        <v>42790</v>
      </c>
      <c r="D92" s="28">
        <v>4206.9</v>
      </c>
      <c r="F92" s="67"/>
      <c r="G92" s="322"/>
      <c r="H92" s="322"/>
      <c r="I92" s="117"/>
      <c r="J92" s="324"/>
      <c r="K92" s="324"/>
      <c r="L92" s="324"/>
      <c r="M92" s="324"/>
      <c r="N92" s="324"/>
      <c r="O92" s="321"/>
      <c r="P92" s="321"/>
    </row>
    <row r="93" spans="3:14" ht="15.75" customHeight="1">
      <c r="C93" s="80"/>
      <c r="F93" s="67"/>
      <c r="G93" s="328"/>
      <c r="H93" s="328"/>
      <c r="I93" s="123"/>
      <c r="J93" s="323"/>
      <c r="K93" s="323"/>
      <c r="L93" s="323"/>
      <c r="M93" s="323"/>
      <c r="N93" s="323"/>
    </row>
    <row r="94" spans="2:14" ht="18.75" customHeight="1">
      <c r="B94" s="329" t="s">
        <v>56</v>
      </c>
      <c r="C94" s="330"/>
      <c r="D94" s="132">
        <v>7713.34596</v>
      </c>
      <c r="E94" s="68"/>
      <c r="F94" s="124" t="s">
        <v>105</v>
      </c>
      <c r="G94" s="322"/>
      <c r="H94" s="322"/>
      <c r="I94" s="125"/>
      <c r="J94" s="323"/>
      <c r="K94" s="323"/>
      <c r="L94" s="323"/>
      <c r="M94" s="323"/>
      <c r="N94" s="323"/>
    </row>
    <row r="95" spans="6:13" ht="9.75" customHeight="1">
      <c r="F95" s="67"/>
      <c r="G95" s="322"/>
      <c r="H95" s="322"/>
      <c r="I95" s="67"/>
      <c r="J95" s="68"/>
      <c r="K95" s="68"/>
      <c r="L95" s="68"/>
      <c r="M95" s="68"/>
    </row>
    <row r="96" spans="2:13" ht="22.5" customHeight="1" hidden="1">
      <c r="B96" s="325" t="s">
        <v>59</v>
      </c>
      <c r="C96" s="326"/>
      <c r="D96" s="79">
        <v>0</v>
      </c>
      <c r="E96" s="50" t="s">
        <v>24</v>
      </c>
      <c r="F96" s="67"/>
      <c r="G96" s="322"/>
      <c r="H96" s="322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7"/>
      <c r="P98" s="327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92" t="s">
        <v>130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4"/>
      <c r="B3" s="296"/>
      <c r="C3" s="297" t="s">
        <v>0</v>
      </c>
      <c r="D3" s="298" t="s">
        <v>121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119</v>
      </c>
      <c r="O3" s="305" t="s">
        <v>115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122</v>
      </c>
      <c r="F4" s="308" t="s">
        <v>33</v>
      </c>
      <c r="G4" s="310" t="s">
        <v>123</v>
      </c>
      <c r="H4" s="303" t="s">
        <v>124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120</v>
      </c>
      <c r="P4" s="310" t="s">
        <v>49</v>
      </c>
      <c r="Q4" s="314" t="s">
        <v>48</v>
      </c>
      <c r="R4" s="90" t="s">
        <v>64</v>
      </c>
      <c r="S4" s="91" t="s">
        <v>63</v>
      </c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129</v>
      </c>
      <c r="L5" s="316"/>
      <c r="M5" s="317"/>
      <c r="N5" s="304"/>
      <c r="O5" s="313"/>
      <c r="P5" s="311"/>
      <c r="Q5" s="314"/>
      <c r="R5" s="315" t="s">
        <v>102</v>
      </c>
      <c r="S5" s="31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20"/>
      <c r="H89" s="320"/>
      <c r="I89" s="320"/>
      <c r="J89" s="32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21"/>
      <c r="P90" s="321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22"/>
      <c r="H91" s="322"/>
      <c r="I91" s="117"/>
      <c r="J91" s="323"/>
      <c r="K91" s="323"/>
      <c r="L91" s="323"/>
      <c r="M91" s="323"/>
      <c r="N91" s="323"/>
      <c r="O91" s="321"/>
      <c r="P91" s="321"/>
    </row>
    <row r="92" spans="3:16" ht="15.75" customHeight="1">
      <c r="C92" s="80">
        <v>42762</v>
      </c>
      <c r="D92" s="28">
        <v>8862.4</v>
      </c>
      <c r="F92" s="67"/>
      <c r="G92" s="322"/>
      <c r="H92" s="322"/>
      <c r="I92" s="117"/>
      <c r="J92" s="324"/>
      <c r="K92" s="324"/>
      <c r="L92" s="324"/>
      <c r="M92" s="324"/>
      <c r="N92" s="324"/>
      <c r="O92" s="321"/>
      <c r="P92" s="321"/>
    </row>
    <row r="93" spans="3:14" ht="15.75" customHeight="1">
      <c r="C93" s="80"/>
      <c r="F93" s="67"/>
      <c r="G93" s="328"/>
      <c r="H93" s="328"/>
      <c r="I93" s="123"/>
      <c r="J93" s="323"/>
      <c r="K93" s="323"/>
      <c r="L93" s="323"/>
      <c r="M93" s="323"/>
      <c r="N93" s="323"/>
    </row>
    <row r="94" spans="2:14" ht="18.75" customHeight="1">
      <c r="B94" s="329" t="s">
        <v>56</v>
      </c>
      <c r="C94" s="330"/>
      <c r="D94" s="132">
        <f>9505303.41/1000</f>
        <v>9505.30341</v>
      </c>
      <c r="E94" s="68"/>
      <c r="F94" s="124" t="s">
        <v>105</v>
      </c>
      <c r="G94" s="322"/>
      <c r="H94" s="322"/>
      <c r="I94" s="125"/>
      <c r="J94" s="323"/>
      <c r="K94" s="323"/>
      <c r="L94" s="323"/>
      <c r="M94" s="323"/>
      <c r="N94" s="323"/>
    </row>
    <row r="95" spans="6:13" ht="9.75" customHeight="1">
      <c r="F95" s="67"/>
      <c r="G95" s="322"/>
      <c r="H95" s="322"/>
      <c r="I95" s="67"/>
      <c r="J95" s="68"/>
      <c r="K95" s="68"/>
      <c r="L95" s="68"/>
      <c r="M95" s="68"/>
    </row>
    <row r="96" spans="2:13" ht="22.5" customHeight="1" hidden="1">
      <c r="B96" s="325" t="s">
        <v>59</v>
      </c>
      <c r="C96" s="326"/>
      <c r="D96" s="79">
        <v>0</v>
      </c>
      <c r="E96" s="50" t="s">
        <v>24</v>
      </c>
      <c r="F96" s="67"/>
      <c r="G96" s="322"/>
      <c r="H96" s="322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7"/>
      <c r="P98" s="327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2017-07-27T09:24:09Z</cp:lastPrinted>
  <dcterms:created xsi:type="dcterms:W3CDTF">2003-07-28T11:27:56Z</dcterms:created>
  <dcterms:modified xsi:type="dcterms:W3CDTF">2017-07-28T08:19:37Z</dcterms:modified>
  <cp:category/>
  <cp:version/>
  <cp:contentType/>
  <cp:contentStatus/>
</cp:coreProperties>
</file>